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Татьяна\Desktop\Порядок финансирования, 2024\"/>
    </mc:Choice>
  </mc:AlternateContent>
  <bookViews>
    <workbookView xWindow="0" yWindow="0" windowWidth="28800" windowHeight="12330" tabRatio="982" firstSheet="11" activeTab="11"/>
  </bookViews>
  <sheets>
    <sheet name="Dictionaries" sheetId="3" state="veryHidden" r:id="rId1"/>
    <sheet name="Parameters" sheetId="2" state="veryHidden" r:id="rId2"/>
    <sheet name="Таб_18_СВОД" sheetId="4" r:id="rId3"/>
    <sheet name="Indexes" sheetId="1" state="veryHidden" r:id="rId4"/>
    <sheet name="Таб_1_Исходн." sheetId="7" r:id="rId5"/>
    <sheet name="Таб_2_Компенс.УИК" sheetId="8" r:id="rId6"/>
    <sheet name="Таб_3_ДОТ_ УИК" sheetId="9" r:id="rId7"/>
    <sheet name="Таб_4_Компенс.ТИК" sheetId="10" r:id="rId8"/>
    <sheet name="Таб_5_ДОТ_ТИК" sheetId="11" r:id="rId9"/>
    <sheet name="Таб_5.1_ДОТ_ТИК_шт._осн" sheetId="32" r:id="rId10"/>
    <sheet name="Таб_6_Бюллетени" sheetId="14" r:id="rId11"/>
    <sheet name="Т.7._Печатная прод.город.О " sheetId="34" r:id="rId12"/>
    <sheet name="Таб_8_Транспорт" sheetId="15" r:id="rId13"/>
    <sheet name="Таб_9_Связь" sheetId="16" r:id="rId14"/>
    <sheet name="Таб_10_Канцелярия" sheetId="17" r:id="rId15"/>
    <sheet name="Лист1" sheetId="38" r:id="rId16"/>
    <sheet name="Прил_2_Стоим.бумаги" sheetId="27" r:id="rId17"/>
    <sheet name="Прил_1_Стоим.набора" sheetId="28" r:id="rId18"/>
    <sheet name="Таб_11_Командировочные" sheetId="18" r:id="rId19"/>
    <sheet name="Таб_12_Вывески" sheetId="19" r:id="rId20"/>
    <sheet name="Таб_13_расходные материалы" sheetId="20" r:id="rId21"/>
    <sheet name="Таб_14_Другие расходы на оборуд" sheetId="21" r:id="rId22"/>
    <sheet name="Таб_15_Договоры ГПХ" sheetId="22" r:id="rId23"/>
    <sheet name="Таб_16_Печатная информационная" sheetId="23" r:id="rId24"/>
    <sheet name="ТАБ.16.1 НАРУЖНОЕ ИНФОРМИРОВ" sheetId="37" r:id="rId25"/>
    <sheet name="Таб_17_Другие расходы QR коды" sheetId="26" r:id="rId26"/>
  </sheets>
  <definedNames>
    <definedName name="AGENTS">Parameters!$1:$85</definedName>
    <definedName name="AGENTS_DICTIONARIES">Parameters!$86:$86</definedName>
    <definedName name="AGNGRP_CODE">Parameters!$H$336</definedName>
    <definedName name="CALC_TYPE">Parameters!$D$336</definedName>
    <definedName name="CALC_TYPES">Parameters!$Q$87:$Q$88</definedName>
    <definedName name="CHECKED">Parameters!$F$336</definedName>
    <definedName name="DICTIONARIES">Parameters!$R$88:$T$88</definedName>
    <definedName name="I_1" localSheetId="2">Таб_18_СВОД!#REF!</definedName>
    <definedName name="I_1">Indexes!$E$52</definedName>
    <definedName name="I_10" localSheetId="2">Таб_18_СВОД!$C$15</definedName>
    <definedName name="I_10">Indexes!$C$15</definedName>
    <definedName name="I_100" localSheetId="2">Таб_18_СВОД!#REF!</definedName>
    <definedName name="I_100">Indexes!$G$37</definedName>
    <definedName name="I_101" localSheetId="2">Таб_18_СВОД!#REF!</definedName>
    <definedName name="I_101">Indexes!$H$37</definedName>
    <definedName name="I_102" localSheetId="2">Таб_18_СВОД!$C$37</definedName>
    <definedName name="I_102">Indexes!$C$39</definedName>
    <definedName name="I_105" localSheetId="2">Таб_18_СВОД!#REF!</definedName>
    <definedName name="I_105">Indexes!$H$39</definedName>
    <definedName name="I_106" localSheetId="2">Таб_18_СВОД!$C$38</definedName>
    <definedName name="I_106">Indexes!$C$40</definedName>
    <definedName name="I_111" localSheetId="2">Таб_18_СВОД!#REF!</definedName>
    <definedName name="I_111">Indexes!$H$40</definedName>
    <definedName name="I_112" localSheetId="2">Таб_18_СВОД!$C$39</definedName>
    <definedName name="I_112">Indexes!$C$41</definedName>
    <definedName name="I_116" localSheetId="2">Таб_18_СВОД!#REF!</definedName>
    <definedName name="I_116">Indexes!$H$41</definedName>
    <definedName name="I_117" localSheetId="2">Таб_18_СВОД!$C$40</definedName>
    <definedName name="I_117">Indexes!$C$42</definedName>
    <definedName name="I_120" localSheetId="2">Таб_18_СВОД!#REF!</definedName>
    <definedName name="I_120">Indexes!$H$42</definedName>
    <definedName name="I_121" localSheetId="2">Таб_18_СВОД!$C$44</definedName>
    <definedName name="I_121">Indexes!$C$46</definedName>
    <definedName name="I_124" localSheetId="2">Таб_18_СВОД!#REF!</definedName>
    <definedName name="I_124">Indexes!$H$46</definedName>
    <definedName name="I_125" localSheetId="2">Таб_18_СВОД!$C$45</definedName>
    <definedName name="I_125">Indexes!$C$47</definedName>
    <definedName name="I_130" localSheetId="2">Таб_18_СВОД!#REF!</definedName>
    <definedName name="I_130">Indexes!$H$47</definedName>
    <definedName name="I_131" localSheetId="2">Таб_18_СВОД!$C$21</definedName>
    <definedName name="I_131">Indexes!$C$23</definedName>
    <definedName name="I_136" localSheetId="2">Таб_18_СВОД!#REF!</definedName>
    <definedName name="I_136">Indexes!$H$23</definedName>
    <definedName name="I_139" localSheetId="2">Таб_18_СВОД!#REF!</definedName>
    <definedName name="I_139">Indexes!$H$43</definedName>
    <definedName name="I_141" localSheetId="2">Таб_18_СВОД!#REF!</definedName>
    <definedName name="I_141">Indexes!$H$44</definedName>
    <definedName name="I_142" localSheetId="2">Таб_18_СВОД!$C$43</definedName>
    <definedName name="I_142">Indexes!$C$45</definedName>
    <definedName name="I_147" localSheetId="2">Таб_18_СВОД!#REF!</definedName>
    <definedName name="I_147">Indexes!$H$45</definedName>
    <definedName name="I_148" localSheetId="2">Таб_18_СВОД!$C$42</definedName>
    <definedName name="I_148">Indexes!$C$44</definedName>
    <definedName name="I_149" localSheetId="2">Таб_18_СВОД!$C$41</definedName>
    <definedName name="I_149">Indexes!$C$43</definedName>
    <definedName name="I_15" localSheetId="2">Таб_18_СВОД!#REF!</definedName>
    <definedName name="I_15">Indexes!$H$15</definedName>
    <definedName name="I_150" localSheetId="2">Таб_18_СВОД!$C$46</definedName>
    <definedName name="I_150">Indexes!$C$48</definedName>
    <definedName name="I_151" localSheetId="2">Таб_18_СВОД!#REF!</definedName>
    <definedName name="I_151">Indexes!$D$48</definedName>
    <definedName name="I_152" localSheetId="2">Таб_18_СВОД!$D$46</definedName>
    <definedName name="I_152">Indexes!$E$48</definedName>
    <definedName name="I_153" localSheetId="2">Таб_18_СВОД!$E$46</definedName>
    <definedName name="I_153">Indexes!$F$48</definedName>
    <definedName name="I_154" localSheetId="2">Таб_18_СВОД!#REF!</definedName>
    <definedName name="I_154">Indexes!$G$48</definedName>
    <definedName name="I_155" localSheetId="2">Таб_18_СВОД!#REF!</definedName>
    <definedName name="I_155">Indexes!$H$48</definedName>
    <definedName name="I_156" localSheetId="2">Таб_18_СВОД!$C$18</definedName>
    <definedName name="I_156">Indexes!$C$19</definedName>
    <definedName name="I_157" localSheetId="2">Таб_18_СВОД!#REF!</definedName>
    <definedName name="I_157">Indexes!$D$19</definedName>
    <definedName name="I_158" localSheetId="2">Таб_18_СВОД!$D$18</definedName>
    <definedName name="I_158">Indexes!$E$19</definedName>
    <definedName name="I_159" localSheetId="2">Таб_18_СВОД!$E$18</definedName>
    <definedName name="I_159">Indexes!$F$19</definedName>
    <definedName name="I_16" localSheetId="2">Таб_18_СВОД!$C$16</definedName>
    <definedName name="I_16">Indexes!$C$16</definedName>
    <definedName name="I_160" localSheetId="2">Таб_18_СВОД!#REF!</definedName>
    <definedName name="I_160">Indexes!$G$19</definedName>
    <definedName name="I_161" localSheetId="2">Таб_18_СВОД!#REF!</definedName>
    <definedName name="I_161">Indexes!$H$19</definedName>
    <definedName name="I_162" localSheetId="2">Таб_18_СВОД!$C$20</definedName>
    <definedName name="I_162">Indexes!$C$21</definedName>
    <definedName name="I_165" localSheetId="2">Таб_18_СВОД!#REF!</definedName>
    <definedName name="I_165">Indexes!$H$21</definedName>
    <definedName name="I_169">Indexes!$D$15</definedName>
    <definedName name="I_170">Indexes!$E$15</definedName>
    <definedName name="I_171">Indexes!$F$15</definedName>
    <definedName name="I_172" localSheetId="2">Таб_18_СВОД!#REF!</definedName>
    <definedName name="I_172">Indexes!$G$15</definedName>
    <definedName name="I_173">Indexes!$D$16</definedName>
    <definedName name="I_174">Indexes!$E$16</definedName>
    <definedName name="I_175">Indexes!$F$16</definedName>
    <definedName name="I_176" localSheetId="2">Таб_18_СВОД!#REF!</definedName>
    <definedName name="I_176">Indexes!$G$16</definedName>
    <definedName name="I_177" localSheetId="2">Таб_18_СВОД!#REF!</definedName>
    <definedName name="I_177">Indexes!$D$17</definedName>
    <definedName name="I_178" localSheetId="2">Таб_18_СВОД!$D$17</definedName>
    <definedName name="I_178">Indexes!$E$17</definedName>
    <definedName name="I_179" localSheetId="2">Таб_18_СВОД!#REF!</definedName>
    <definedName name="I_179">Indexes!$G$17</definedName>
    <definedName name="I_180" localSheetId="2">Таб_18_СВОД!#REF!</definedName>
    <definedName name="I_180">Indexes!$D$18</definedName>
    <definedName name="I_181" localSheetId="2">Таб_18_СВОД!#REF!</definedName>
    <definedName name="I_181">Indexes!$E$18</definedName>
    <definedName name="I_182" localSheetId="2">Таб_18_СВОД!#REF!</definedName>
    <definedName name="I_182">Indexes!$G$18</definedName>
    <definedName name="I_183" localSheetId="2">Таб_18_СВОД!$E$20</definedName>
    <definedName name="I_183">Indexes!$F$21</definedName>
    <definedName name="I_184" localSheetId="2">Таб_18_СВОД!#REF!</definedName>
    <definedName name="I_184">Indexes!$G$21</definedName>
    <definedName name="I_185" localSheetId="2">Таб_18_СВОД!#REF!</definedName>
    <definedName name="I_185">Indexes!$F$22</definedName>
    <definedName name="I_186" localSheetId="2">Таб_18_СВОД!#REF!</definedName>
    <definedName name="I_186">Indexes!$G$22</definedName>
    <definedName name="I_187" localSheetId="2">Таб_18_СВОД!#REF!</definedName>
    <definedName name="I_187">Indexes!$D$23</definedName>
    <definedName name="I_188" localSheetId="2">Таб_18_СВОД!$D$21</definedName>
    <definedName name="I_188">Indexes!$E$23</definedName>
    <definedName name="I_189" localSheetId="2">Таб_18_СВОД!$E$21</definedName>
    <definedName name="I_189">Indexes!$F$23</definedName>
    <definedName name="I_190" localSheetId="2">Таб_18_СВОД!#REF!</definedName>
    <definedName name="I_190">Indexes!$G$23</definedName>
    <definedName name="I_191" localSheetId="2">Таб_18_СВОД!$E$24</definedName>
    <definedName name="I_191">Indexes!$F$26</definedName>
    <definedName name="I_192" localSheetId="2">Таб_18_СВОД!#REF!</definedName>
    <definedName name="I_192">Indexes!$G$26</definedName>
    <definedName name="I_193" localSheetId="2">Таб_18_СВОД!#REF!</definedName>
    <definedName name="I_193">Indexes!$D$27</definedName>
    <definedName name="I_194" localSheetId="2">Таб_18_СВОД!$D$25</definedName>
    <definedName name="I_194">Indexes!$E$27</definedName>
    <definedName name="I_195" localSheetId="2">Таб_18_СВОД!$E$25</definedName>
    <definedName name="I_195">Indexes!$F$27</definedName>
    <definedName name="I_196" localSheetId="2">Таб_18_СВОД!#REF!</definedName>
    <definedName name="I_196">Indexes!$G$27</definedName>
    <definedName name="I_197" localSheetId="2">Таб_18_СВОД!$E$31</definedName>
    <definedName name="I_197">Indexes!$F$33</definedName>
    <definedName name="I_198" localSheetId="2">Таб_18_СВОД!#REF!</definedName>
    <definedName name="I_198">Indexes!$G$33</definedName>
    <definedName name="I_199" localSheetId="2">Таб_18_СВОД!#REF!</definedName>
    <definedName name="I_199">Indexes!$D$34</definedName>
    <definedName name="I_2" localSheetId="2">Таб_18_СВОД!#REF!</definedName>
    <definedName name="I_2">Indexes!$E$55</definedName>
    <definedName name="I_200" localSheetId="2">Таб_18_СВОД!$D$32</definedName>
    <definedName name="I_200">Indexes!$E$34</definedName>
    <definedName name="I_201" localSheetId="2">Таб_18_СВОД!$E$32</definedName>
    <definedName name="I_201">Indexes!$F$34</definedName>
    <definedName name="I_202" localSheetId="2">Таб_18_СВОД!#REF!</definedName>
    <definedName name="I_202">Indexes!$G$34</definedName>
    <definedName name="I_203" localSheetId="2">Таб_18_СВОД!#REF!</definedName>
    <definedName name="I_203">Indexes!$D$35</definedName>
    <definedName name="I_204" localSheetId="2">Таб_18_СВОД!$D$33</definedName>
    <definedName name="I_204">Indexes!$E$35</definedName>
    <definedName name="I_205" localSheetId="2">Таб_18_СВОД!$E$33</definedName>
    <definedName name="I_205">Indexes!$F$35</definedName>
    <definedName name="I_206" localSheetId="2">Таб_18_СВОД!#REF!</definedName>
    <definedName name="I_206">Indexes!$G$35</definedName>
    <definedName name="I_207" localSheetId="2">Таб_18_СВОД!#REF!</definedName>
    <definedName name="I_207">Indexes!$D$36</definedName>
    <definedName name="I_208" localSheetId="2">Таб_18_СВОД!$D$34</definedName>
    <definedName name="I_208">Indexes!$E$36</definedName>
    <definedName name="I_209" localSheetId="2">Таб_18_СВОД!$E$34</definedName>
    <definedName name="I_209">Indexes!$F$36</definedName>
    <definedName name="I_21" localSheetId="2">Таб_18_СВОД!#REF!</definedName>
    <definedName name="I_21">Indexes!$H$16</definedName>
    <definedName name="I_210" localSheetId="2">Таб_18_СВОД!#REF!</definedName>
    <definedName name="I_210">Indexes!$G$36</definedName>
    <definedName name="I_211" localSheetId="2">Таб_18_СВОД!$E$37</definedName>
    <definedName name="I_211">Indexes!$F$39</definedName>
    <definedName name="I_212" localSheetId="2">Таб_18_СВОД!#REF!</definedName>
    <definedName name="I_212">Indexes!$G$39</definedName>
    <definedName name="I_213" localSheetId="2">Таб_18_СВОД!#REF!</definedName>
    <definedName name="I_213">Indexes!$D$40</definedName>
    <definedName name="I_214" localSheetId="2">Таб_18_СВОД!$D$38</definedName>
    <definedName name="I_214">Indexes!$E$40</definedName>
    <definedName name="I_215" localSheetId="2">Таб_18_СВОД!$E$38</definedName>
    <definedName name="I_215">Indexes!$F$40</definedName>
    <definedName name="I_216" localSheetId="2">Таб_18_СВОД!#REF!</definedName>
    <definedName name="I_216">Indexes!$G$40</definedName>
    <definedName name="I_217" localSheetId="2">Таб_18_СВОД!$D$39</definedName>
    <definedName name="I_217">Indexes!$E$41</definedName>
    <definedName name="I_218" localSheetId="2">Таб_18_СВОД!$E$39</definedName>
    <definedName name="I_218">Indexes!$F$41</definedName>
    <definedName name="I_219" localSheetId="2">Таб_18_СВОД!#REF!</definedName>
    <definedName name="I_219">Indexes!$G$41</definedName>
    <definedName name="I_22" localSheetId="2">Таб_18_СВОД!$C$17</definedName>
    <definedName name="I_22">Indexes!$C$17</definedName>
    <definedName name="I_220" localSheetId="2">Таб_18_СВОД!$E$40</definedName>
    <definedName name="I_220">Indexes!$F$42</definedName>
    <definedName name="I_221" localSheetId="2">Таб_18_СВОД!#REF!</definedName>
    <definedName name="I_221">Indexes!$G$42</definedName>
    <definedName name="I_222" localSheetId="2">Таб_18_СВОД!$D$41</definedName>
    <definedName name="I_222">Indexes!$E$43</definedName>
    <definedName name="I_223" localSheetId="2">Таб_18_СВОД!#REF!</definedName>
    <definedName name="I_223">Indexes!$G$43</definedName>
    <definedName name="I_224" localSheetId="2">Таб_18_СВОД!#REF!</definedName>
    <definedName name="I_224">Indexes!$D$44</definedName>
    <definedName name="I_225" localSheetId="2">Таб_18_СВОД!$D$42</definedName>
    <definedName name="I_225">Indexes!$E$44</definedName>
    <definedName name="I_226" localSheetId="2">Таб_18_СВОД!#REF!</definedName>
    <definedName name="I_226">Indexes!$G$44</definedName>
    <definedName name="I_227" localSheetId="2">Таб_18_СВОД!#REF!</definedName>
    <definedName name="I_227">Indexes!$D$45</definedName>
    <definedName name="I_228" localSheetId="2">Таб_18_СВОД!$D$43</definedName>
    <definedName name="I_228">Indexes!$E$45</definedName>
    <definedName name="I_229" localSheetId="2">Таб_18_СВОД!$E$43</definedName>
    <definedName name="I_229">Indexes!$F$45</definedName>
    <definedName name="I_230" localSheetId="2">Таб_18_СВОД!#REF!</definedName>
    <definedName name="I_230">Indexes!$G$45</definedName>
    <definedName name="I_231" localSheetId="2">Таб_18_СВОД!#REF!</definedName>
    <definedName name="I_231">Indexes!$D$28</definedName>
    <definedName name="I_232" localSheetId="2">Таб_18_СВОД!$D$26</definedName>
    <definedName name="I_232">Indexes!$E$28</definedName>
    <definedName name="I_233" localSheetId="2">Таб_18_СВОД!$E$26</definedName>
    <definedName name="I_233">Indexes!$F$28</definedName>
    <definedName name="I_234" localSheetId="2">Таб_18_СВОД!#REF!</definedName>
    <definedName name="I_234">Indexes!$G$28</definedName>
    <definedName name="I_235" localSheetId="2">Таб_18_СВОД!#REF!</definedName>
    <definedName name="I_235">Indexes!$D$29</definedName>
    <definedName name="I_236" localSheetId="2">Таб_18_СВОД!$D$27</definedName>
    <definedName name="I_236">Indexes!$E$29</definedName>
    <definedName name="I_237" localSheetId="2">Таб_18_СВОД!$E$27</definedName>
    <definedName name="I_237">Indexes!$F$29</definedName>
    <definedName name="I_238" localSheetId="2">Таб_18_СВОД!#REF!</definedName>
    <definedName name="I_238">Indexes!$G$29</definedName>
    <definedName name="I_239" localSheetId="2">Таб_18_СВОД!#REF!</definedName>
    <definedName name="I_239">Indexes!$D$30</definedName>
    <definedName name="I_240" localSheetId="2">Таб_18_СВОД!$D$28</definedName>
    <definedName name="I_240">Indexes!$E$30</definedName>
    <definedName name="I_241" localSheetId="2">Таб_18_СВОД!$E$28</definedName>
    <definedName name="I_241">Indexes!$F$30</definedName>
    <definedName name="I_242" localSheetId="2">Таб_18_СВОД!#REF!</definedName>
    <definedName name="I_242">Indexes!$G$30</definedName>
    <definedName name="I_243" localSheetId="2">Таб_18_СВОД!$E$44</definedName>
    <definedName name="I_243">Indexes!$F$46</definedName>
    <definedName name="I_244" localSheetId="2">Таб_18_СВОД!#REF!</definedName>
    <definedName name="I_244">Indexes!$G$46</definedName>
    <definedName name="I_245" localSheetId="2">Таб_18_СВОД!#REF!</definedName>
    <definedName name="I_245">Indexes!$D$47</definedName>
    <definedName name="I_246" localSheetId="2">Таб_18_СВОД!$D$45</definedName>
    <definedName name="I_246">Indexes!$E$47</definedName>
    <definedName name="I_247" localSheetId="2">Таб_18_СВОД!$E$45</definedName>
    <definedName name="I_247">Indexes!$F$47</definedName>
    <definedName name="I_248" localSheetId="2">Таб_18_СВОД!#REF!</definedName>
    <definedName name="I_248">Indexes!$G$47</definedName>
    <definedName name="I_26" localSheetId="2">Таб_18_СВОД!#REF!</definedName>
    <definedName name="I_26">Indexes!$H$17</definedName>
    <definedName name="I_3" localSheetId="2">Таб_18_СВОД!#REF!</definedName>
    <definedName name="I_3">Indexes!$A$3</definedName>
    <definedName name="I_30" localSheetId="2">Таб_18_СВОД!#REF!</definedName>
    <definedName name="I_30">Indexes!$H$18</definedName>
    <definedName name="I_31" localSheetId="2">Таб_18_СВОД!#REF!</definedName>
    <definedName name="I_31">Indexes!$C$22</definedName>
    <definedName name="I_33" localSheetId="2">Таб_18_СВОД!#REF!</definedName>
    <definedName name="I_33">Indexes!$H$22</definedName>
    <definedName name="I_34" localSheetId="2">Таб_18_СВОД!$C$22</definedName>
    <definedName name="I_34">Indexes!$C$24</definedName>
    <definedName name="I_35" localSheetId="2">Таб_18_СВОД!#REF!</definedName>
    <definedName name="I_35">Indexes!$D$24</definedName>
    <definedName name="I_36" localSheetId="2">Таб_18_СВОД!$D$22</definedName>
    <definedName name="I_36">Indexes!$E$24</definedName>
    <definedName name="I_37" localSheetId="2">Таб_18_СВОД!$E$22</definedName>
    <definedName name="I_37">Indexes!$F$24</definedName>
    <definedName name="I_38" localSheetId="2">Таб_18_СВОД!#REF!</definedName>
    <definedName name="I_38">Indexes!$G$24</definedName>
    <definedName name="I_39" localSheetId="2">Таб_18_СВОД!#REF!</definedName>
    <definedName name="I_39">Indexes!$H$24</definedName>
    <definedName name="I_4" localSheetId="2">Таб_18_СВОД!$C$13</definedName>
    <definedName name="I_4">Indexes!$C$13</definedName>
    <definedName name="I_40" localSheetId="2">Таб_18_СВОД!$C$24</definedName>
    <definedName name="I_40">Indexes!$C$26</definedName>
    <definedName name="I_43" localSheetId="2">Таб_18_СВОД!#REF!</definedName>
    <definedName name="I_43">Indexes!$H$26</definedName>
    <definedName name="I_44" localSheetId="2">Таб_18_СВОД!$C$25</definedName>
    <definedName name="I_44">Indexes!$C$27</definedName>
    <definedName name="I_49" localSheetId="2">Таб_18_СВОД!#REF!</definedName>
    <definedName name="I_49">Indexes!$H$27</definedName>
    <definedName name="I_5" localSheetId="2">Таб_18_СВОД!#REF!</definedName>
    <definedName name="I_5">Indexes!$D$13</definedName>
    <definedName name="I_50" localSheetId="2">Таб_18_СВОД!$C$26</definedName>
    <definedName name="I_50">Indexes!$C$28</definedName>
    <definedName name="I_55" localSheetId="2">Таб_18_СВОД!#REF!</definedName>
    <definedName name="I_55">Indexes!$H$28</definedName>
    <definedName name="I_56" localSheetId="2">Таб_18_СВОД!$C$27</definedName>
    <definedName name="I_56">Indexes!$C$29</definedName>
    <definedName name="I_6" localSheetId="2">Таб_18_СВОД!$D$13</definedName>
    <definedName name="I_6">Indexes!$E$13</definedName>
    <definedName name="I_61" localSheetId="2">Таб_18_СВОД!#REF!</definedName>
    <definedName name="I_61">Indexes!$H$29</definedName>
    <definedName name="I_62" localSheetId="2">Таб_18_СВОД!$C$28</definedName>
    <definedName name="I_62">Indexes!$C$30</definedName>
    <definedName name="I_67" localSheetId="2">Таб_18_СВОД!#REF!</definedName>
    <definedName name="I_67">Indexes!$H$30</definedName>
    <definedName name="I_68" localSheetId="2">Таб_18_СВОД!$C$29</definedName>
    <definedName name="I_68">Indexes!$C$31</definedName>
    <definedName name="I_69" localSheetId="2">Таб_18_СВОД!#REF!</definedName>
    <definedName name="I_69">Indexes!$D$31</definedName>
    <definedName name="I_7" localSheetId="2">Таб_18_СВОД!$E$13</definedName>
    <definedName name="I_7">Indexes!$F$13</definedName>
    <definedName name="I_70" localSheetId="2">Таб_18_СВОД!$D$29</definedName>
    <definedName name="I_70">Indexes!$E$31</definedName>
    <definedName name="I_71" localSheetId="2">Таб_18_СВОД!$E$29</definedName>
    <definedName name="I_71">Indexes!$F$31</definedName>
    <definedName name="I_72" localSheetId="2">Таб_18_СВОД!#REF!</definedName>
    <definedName name="I_72">Indexes!$G$31</definedName>
    <definedName name="I_73" localSheetId="2">Таб_18_СВОД!#REF!</definedName>
    <definedName name="I_73">Indexes!$H$31</definedName>
    <definedName name="I_74" localSheetId="2">Таб_18_СВОД!$C$31</definedName>
    <definedName name="I_74">Indexes!$C$33</definedName>
    <definedName name="I_77" localSheetId="2">Таб_18_СВОД!#REF!</definedName>
    <definedName name="I_77">Indexes!$H$33</definedName>
    <definedName name="I_78" localSheetId="2">Таб_18_СВОД!$C$32</definedName>
    <definedName name="I_78">Indexes!$C$34</definedName>
    <definedName name="I_8" localSheetId="2">Таб_18_СВОД!#REF!</definedName>
    <definedName name="I_8">Indexes!$G$13</definedName>
    <definedName name="I_83" localSheetId="2">Таб_18_СВОД!#REF!</definedName>
    <definedName name="I_83">Indexes!$H$34</definedName>
    <definedName name="I_84" localSheetId="2">Таб_18_СВОД!$C$33</definedName>
    <definedName name="I_84">Indexes!$C$35</definedName>
    <definedName name="I_89" localSheetId="2">Таб_18_СВОД!#REF!</definedName>
    <definedName name="I_89">Indexes!$H$35</definedName>
    <definedName name="I_9" localSheetId="2">Таб_18_СВОД!#REF!</definedName>
    <definedName name="I_9">Indexes!$H$13</definedName>
    <definedName name="I_90" localSheetId="2">Таб_18_СВОД!$C$34</definedName>
    <definedName name="I_90">Indexes!$C$36</definedName>
    <definedName name="I_95" localSheetId="2">Таб_18_СВОД!#REF!</definedName>
    <definedName name="I_95">Indexes!$H$36</definedName>
    <definedName name="I_96" localSheetId="2">Таб_18_СВОД!$C$35</definedName>
    <definedName name="I_96">Indexes!$C$37</definedName>
    <definedName name="I_97" localSheetId="2">Таб_18_СВОД!#REF!</definedName>
    <definedName name="I_97">Indexes!$D$37</definedName>
    <definedName name="I_98" localSheetId="2">Таб_18_СВОД!$D$35</definedName>
    <definedName name="I_98">Indexes!$E$37</definedName>
    <definedName name="I_99" localSheetId="2">Таб_18_СВОД!$E$35</definedName>
    <definedName name="I_99">Indexes!$F$37</definedName>
    <definedName name="ID_1512376" localSheetId="24">'ТАБ.16.1 НАРУЖНОЕ ИНФОРМИРОВ'!#REF!</definedName>
    <definedName name="ID_1512377" localSheetId="24">'ТАБ.16.1 НАРУЖНОЕ ИНФОРМИРОВ'!#REF!</definedName>
    <definedName name="ID_1512378" localSheetId="24">'ТАБ.16.1 НАРУЖНОЕ ИНФОРМИРОВ'!$B$3</definedName>
    <definedName name="ID_2622185" localSheetId="24">'ТАБ.16.1 НАРУЖНОЕ ИНФОРМИРОВ'!$H$13</definedName>
    <definedName name="ID_2622189" localSheetId="24">'ТАБ.16.1 НАРУЖНОЕ ИНФОРМИРОВ'!$L$13</definedName>
    <definedName name="ID_2622190" localSheetId="24">'ТАБ.16.1 НАРУЖНОЕ ИНФОРМИРОВ'!$M$13</definedName>
    <definedName name="ID_2622192" localSheetId="24">'ТАБ.16.1 НАРУЖНОЕ ИНФОРМИРОВ'!$A$16</definedName>
    <definedName name="ID_2622193" localSheetId="24">'ТАБ.16.1 НАРУЖНОЕ ИНФОРМИРОВ'!$C$15</definedName>
    <definedName name="ID_2622194" localSheetId="24">'ТАБ.16.1 НАРУЖНОЕ ИНФОРМИРОВ'!$D$15</definedName>
    <definedName name="ID_2622195" localSheetId="24">'ТАБ.16.1 НАРУЖНОЕ ИНФОРМИРОВ'!$E$15</definedName>
    <definedName name="ID_2622196" localSheetId="24">'ТАБ.16.1 НАРУЖНОЕ ИНФОРМИРОВ'!$F$15</definedName>
    <definedName name="ID_2622197" localSheetId="24">'ТАБ.16.1 НАРУЖНОЕ ИНФОРМИРОВ'!$G$15</definedName>
    <definedName name="ID_2622198" localSheetId="24">'ТАБ.16.1 НАРУЖНОЕ ИНФОРМИРОВ'!$H$15</definedName>
    <definedName name="ID_2622199" localSheetId="24">'ТАБ.16.1 НАРУЖНОЕ ИНФОРМИРОВ'!$I$15</definedName>
    <definedName name="ID_2622200" localSheetId="24">'ТАБ.16.1 НАРУЖНОЕ ИНФОРМИРОВ'!$J$15</definedName>
    <definedName name="ID_2622201" localSheetId="24">'ТАБ.16.1 НАРУЖНОЕ ИНФОРМИРОВ'!$K$15</definedName>
    <definedName name="ID_2622202" localSheetId="24">'ТАБ.16.1 НАРУЖНОЕ ИНФОРМИРОВ'!$L$15</definedName>
    <definedName name="ID_2622203" localSheetId="24">'ТАБ.16.1 НАРУЖНОЕ ИНФОРМИРОВ'!$M$15</definedName>
    <definedName name="ID_2622204" localSheetId="24">'ТАБ.16.1 НАРУЖНОЕ ИНФОРМИРОВ'!$N$15</definedName>
    <definedName name="ID_2622205" localSheetId="24">'ТАБ.16.1 НАРУЖНОЕ ИНФОРМИРОВ'!#REF!</definedName>
    <definedName name="ID_2622206" localSheetId="24">'ТАБ.16.1 НАРУЖНОЕ ИНФОРМИРОВ'!$C$16</definedName>
    <definedName name="ID_2622207" localSheetId="24">'ТАБ.16.1 НАРУЖНОЕ ИНФОРМИРОВ'!$D$16</definedName>
    <definedName name="ID_2622208" localSheetId="24">'ТАБ.16.1 НАРУЖНОЕ ИНФОРМИРОВ'!$E$16</definedName>
    <definedName name="ID_2622209" localSheetId="24">'ТАБ.16.1 НАРУЖНОЕ ИНФОРМИРОВ'!$F$16</definedName>
    <definedName name="ID_2622210" localSheetId="24">'ТАБ.16.1 НАРУЖНОЕ ИНФОРМИРОВ'!$G$16</definedName>
    <definedName name="ID_2622211" localSheetId="24">'ТАБ.16.1 НАРУЖНОЕ ИНФОРМИРОВ'!$H$16</definedName>
    <definedName name="ID_2622212" localSheetId="24">'ТАБ.16.1 НАРУЖНОЕ ИНФОРМИРОВ'!$I$16</definedName>
    <definedName name="ID_2622213" localSheetId="24">'ТАБ.16.1 НАРУЖНОЕ ИНФОРМИРОВ'!$J$16</definedName>
    <definedName name="ID_2622214" localSheetId="24">'ТАБ.16.1 НАРУЖНОЕ ИНФОРМИРОВ'!$K$16</definedName>
    <definedName name="ID_2622215" localSheetId="24">'ТАБ.16.1 НАРУЖНОЕ ИНФОРМИРОВ'!$L$16</definedName>
    <definedName name="ID_2622216" localSheetId="24">'ТАБ.16.1 НАРУЖНОЕ ИНФОРМИРОВ'!$M$16</definedName>
    <definedName name="ID_2622217" localSheetId="24">'ТАБ.16.1 НАРУЖНОЕ ИНФОРМИРОВ'!$N$16</definedName>
    <definedName name="ID_2622218" localSheetId="24">'ТАБ.16.1 НАРУЖНОЕ ИНФОРМИРОВ'!$H$17</definedName>
    <definedName name="ID_2622219" localSheetId="24">'ТАБ.16.1 НАРУЖНОЕ ИНФОРМИРОВ'!$L$17</definedName>
    <definedName name="ID_2622220" localSheetId="24">'ТАБ.16.1 НАРУЖНОЕ ИНФОРМИРОВ'!$M$17</definedName>
    <definedName name="ID_2622221" localSheetId="24">'ТАБ.16.1 НАРУЖНОЕ ИНФОРМИРОВ'!$A$18</definedName>
    <definedName name="ID_2622222" localSheetId="24">'ТАБ.16.1 НАРУЖНОЕ ИНФОРМИРОВ'!$C$18</definedName>
    <definedName name="ID_2622223" localSheetId="24">'ТАБ.16.1 НАРУЖНОЕ ИНФОРМИРОВ'!$D$18</definedName>
    <definedName name="ID_2622224" localSheetId="24">'ТАБ.16.1 НАРУЖНОЕ ИНФОРМИРОВ'!$E$18</definedName>
    <definedName name="ID_2622225" localSheetId="24">'ТАБ.16.1 НАРУЖНОЕ ИНФОРМИРОВ'!$F$18</definedName>
    <definedName name="ID_2622226" localSheetId="24">'ТАБ.16.1 НАРУЖНОЕ ИНФОРМИРОВ'!$G$18</definedName>
    <definedName name="ID_2622227" localSheetId="24">'ТАБ.16.1 НАРУЖНОЕ ИНФОРМИРОВ'!$H$18</definedName>
    <definedName name="ID_2622228" localSheetId="24">'ТАБ.16.1 НАРУЖНОЕ ИНФОРМИРОВ'!$I$18</definedName>
    <definedName name="ID_2622229" localSheetId="24">'ТАБ.16.1 НАРУЖНОЕ ИНФОРМИРОВ'!$J$18</definedName>
    <definedName name="ID_2622230" localSheetId="24">'ТАБ.16.1 НАРУЖНОЕ ИНФОРМИРОВ'!$K$18</definedName>
    <definedName name="ID_2622231" localSheetId="24">'ТАБ.16.1 НАРУЖНОЕ ИНФОРМИРОВ'!$L$18</definedName>
    <definedName name="ID_2622232" localSheetId="24">'ТАБ.16.1 НАРУЖНОЕ ИНФОРМИРОВ'!$M$18</definedName>
    <definedName name="ID_2622233" localSheetId="24">'ТАБ.16.1 НАРУЖНОЕ ИНФОРМИРОВ'!$N$18</definedName>
    <definedName name="ID_2622234" localSheetId="24">'ТАБ.16.1 НАРУЖНОЕ ИНФОРМИРОВ'!$A$19</definedName>
    <definedName name="ID_2622235" localSheetId="24">'ТАБ.16.1 НАРУЖНОЕ ИНФОРМИРОВ'!$C$19</definedName>
    <definedName name="ID_2622236" localSheetId="24">'ТАБ.16.1 НАРУЖНОЕ ИНФОРМИРОВ'!$D$19</definedName>
    <definedName name="ID_2622237" localSheetId="24">'ТАБ.16.1 НАРУЖНОЕ ИНФОРМИРОВ'!$E$19</definedName>
    <definedName name="ID_2622238" localSheetId="24">'ТАБ.16.1 НАРУЖНОЕ ИНФОРМИРОВ'!$F$19</definedName>
    <definedName name="ID_2622239" localSheetId="24">'ТАБ.16.1 НАРУЖНОЕ ИНФОРМИРОВ'!$G$19</definedName>
    <definedName name="ID_2622240" localSheetId="24">'ТАБ.16.1 НАРУЖНОЕ ИНФОРМИРОВ'!$H$19</definedName>
    <definedName name="ID_2622241" localSheetId="24">'ТАБ.16.1 НАРУЖНОЕ ИНФОРМИРОВ'!$I$19</definedName>
    <definedName name="ID_2622242" localSheetId="24">'ТАБ.16.1 НАРУЖНОЕ ИНФОРМИРОВ'!$J$19</definedName>
    <definedName name="ID_2622243" localSheetId="24">'ТАБ.16.1 НАРУЖНОЕ ИНФОРМИРОВ'!$K$19</definedName>
    <definedName name="ID_2622244" localSheetId="24">'ТАБ.16.1 НАРУЖНОЕ ИНФОРМИРОВ'!$L$19</definedName>
    <definedName name="ID_2622245" localSheetId="24">'ТАБ.16.1 НАРУЖНОЕ ИНФОРМИРОВ'!$M$19</definedName>
    <definedName name="ID_2622246" localSheetId="24">'ТАБ.16.1 НАРУЖНОЕ ИНФОРМИРОВ'!$N$19</definedName>
    <definedName name="ID_2622247" localSheetId="24">'ТАБ.16.1 НАРУЖНОЕ ИНФОРМИРОВ'!$A$20</definedName>
    <definedName name="ID_2622248" localSheetId="24">'ТАБ.16.1 НАРУЖНОЕ ИНФОРМИРОВ'!$C$20</definedName>
    <definedName name="ID_2622249" localSheetId="24">'ТАБ.16.1 НАРУЖНОЕ ИНФОРМИРОВ'!$D$20</definedName>
    <definedName name="ID_2622250" localSheetId="24">'ТАБ.16.1 НАРУЖНОЕ ИНФОРМИРОВ'!$E$20</definedName>
    <definedName name="ID_2622251" localSheetId="24">'ТАБ.16.1 НАРУЖНОЕ ИНФОРМИРОВ'!$F$20</definedName>
    <definedName name="ID_2622252" localSheetId="24">'ТАБ.16.1 НАРУЖНОЕ ИНФОРМИРОВ'!$G$20</definedName>
    <definedName name="ID_2622253" localSheetId="24">'ТАБ.16.1 НАРУЖНОЕ ИНФОРМИРОВ'!$H$20</definedName>
    <definedName name="ID_2622254" localSheetId="24">'ТАБ.16.1 НАРУЖНОЕ ИНФОРМИРОВ'!$I$20</definedName>
    <definedName name="ID_2622255" localSheetId="24">'ТАБ.16.1 НАРУЖНОЕ ИНФОРМИРОВ'!$J$20</definedName>
    <definedName name="ID_2622256" localSheetId="24">'ТАБ.16.1 НАРУЖНОЕ ИНФОРМИРОВ'!$K$20</definedName>
    <definedName name="ID_2622257" localSheetId="24">'ТАБ.16.1 НАРУЖНОЕ ИНФОРМИРОВ'!$L$20</definedName>
    <definedName name="ID_2622258" localSheetId="24">'ТАБ.16.1 НАРУЖНОЕ ИНФОРМИРОВ'!$M$20</definedName>
    <definedName name="ID_2622259" localSheetId="24">'ТАБ.16.1 НАРУЖНОЕ ИНФОРМИРОВ'!$N$20</definedName>
    <definedName name="ID_2622260" localSheetId="24">'ТАБ.16.1 НАРУЖНОЕ ИНФОРМИРОВ'!$H$21</definedName>
    <definedName name="ID_2622261" localSheetId="24">'ТАБ.16.1 НАРУЖНОЕ ИНФОРМИРОВ'!$L$21</definedName>
    <definedName name="ID_2622262" localSheetId="24">'ТАБ.16.1 НАРУЖНОЕ ИНФОРМИРОВ'!$M$21</definedName>
    <definedName name="ID_63115687" localSheetId="24">'ТАБ.16.1 НАРУЖНОЕ ИНФОРМИРОВ'!$B$6</definedName>
    <definedName name="ID_6838362" localSheetId="24">'ТАБ.16.1 НАРУЖНОЕ ИНФОРМИРОВ'!$H$24</definedName>
    <definedName name="ID_6838363" localSheetId="24">'ТАБ.16.1 НАРУЖНОЕ ИНФОРМИРОВ'!$H$35</definedName>
    <definedName name="ID_6838364" localSheetId="24">'ТАБ.16.1 НАРУЖНОЕ ИНФОРМИРОВ'!$H$42</definedName>
    <definedName name="ID_6838365" localSheetId="24">'ТАБ.16.1 НАРУЖНОЕ ИНФОРМИРОВ'!$L$24</definedName>
    <definedName name="ID_6838366" localSheetId="24">'ТАБ.16.1 НАРУЖНОЕ ИНФОРМИРОВ'!$L$35</definedName>
    <definedName name="ID_6838367" localSheetId="24">'ТАБ.16.1 НАРУЖНОЕ ИНФОРМИРОВ'!$L$42</definedName>
    <definedName name="ID_6838368" localSheetId="24">'ТАБ.16.1 НАРУЖНОЕ ИНФОРМИРОВ'!$H$55</definedName>
    <definedName name="ID_6838369" localSheetId="24">'ТАБ.16.1 НАРУЖНОЕ ИНФОРМИРОВ'!$L$55</definedName>
    <definedName name="ID_6838370" localSheetId="24">'ТАБ.16.1 НАРУЖНОЕ ИНФОРМИРОВ'!$M$55</definedName>
    <definedName name="ID_6838371" localSheetId="24">'ТАБ.16.1 НАРУЖНОЕ ИНФОРМИРОВ'!$M$24</definedName>
    <definedName name="ID_6838372" localSheetId="24">'ТАБ.16.1 НАРУЖНОЕ ИНФОРМИРОВ'!$M$35</definedName>
    <definedName name="ID_6838373" localSheetId="24">'ТАБ.16.1 НАРУЖНОЕ ИНФОРМИРОВ'!$M$42</definedName>
    <definedName name="ID_6838378" localSheetId="24">'ТАБ.16.1 НАРУЖНОЕ ИНФОРМИРОВ'!$A$17</definedName>
    <definedName name="ID_6838379" localSheetId="24">'ТАБ.16.1 НАРУЖНОЕ ИНФОРМИРОВ'!$A$26</definedName>
    <definedName name="ID_6838380" localSheetId="24">'ТАБ.16.1 НАРУЖНОЕ ИНФОРМИРОВ'!$A$27</definedName>
    <definedName name="ID_6838381" localSheetId="24">'ТАБ.16.1 НАРУЖНОЕ ИНФОРМИРОВ'!$A$28</definedName>
    <definedName name="ID_6838382" localSheetId="24">'ТАБ.16.1 НАРУЖНОЕ ИНФОРМИРОВ'!$A$29</definedName>
    <definedName name="ID_6838383" localSheetId="24">'ТАБ.16.1 НАРУЖНОЕ ИНФОРМИРОВ'!$A$30</definedName>
    <definedName name="ID_6838384" localSheetId="24">'ТАБ.16.1 НАРУЖНОЕ ИНФОРМИРОВ'!$A$37</definedName>
    <definedName name="ID_6838385" localSheetId="24">'ТАБ.16.1 НАРУЖНОЕ ИНФОРМИРОВ'!$A$38</definedName>
    <definedName name="ID_6838386" localSheetId="24">'ТАБ.16.1 НАРУЖНОЕ ИНФОРМИРОВ'!$A$39</definedName>
    <definedName name="ID_6838387" localSheetId="24">'ТАБ.16.1 НАРУЖНОЕ ИНФОРМИРОВ'!$A$40</definedName>
    <definedName name="ID_6838388" localSheetId="24">'ТАБ.16.1 НАРУЖНОЕ ИНФОРМИРОВ'!$A$41</definedName>
    <definedName name="ID_6838389" localSheetId="24">'ТАБ.16.1 НАРУЖНОЕ ИНФОРМИРОВ'!$A$44</definedName>
    <definedName name="ID_6838390" localSheetId="24">'ТАБ.16.1 НАРУЖНОЕ ИНФОРМИРОВ'!$A$45</definedName>
    <definedName name="ID_6838391" localSheetId="24">'ТАБ.16.1 НАРУЖНОЕ ИНФОРМИРОВ'!$A$46</definedName>
    <definedName name="ID_6838392" localSheetId="24">'ТАБ.16.1 НАРУЖНОЕ ИНФОРМИРОВ'!$A$47</definedName>
    <definedName name="ID_6838393" localSheetId="24">'ТАБ.16.1 НАРУЖНОЕ ИНФОРМИРОВ'!#REF!</definedName>
    <definedName name="ID_6838394" localSheetId="24">'ТАБ.16.1 НАРУЖНОЕ ИНФОРМИРОВ'!$C$17</definedName>
    <definedName name="ID_6838395" localSheetId="24">'ТАБ.16.1 НАРУЖНОЕ ИНФОРМИРОВ'!$D$17</definedName>
    <definedName name="ID_6838396" localSheetId="24">'ТАБ.16.1 НАРУЖНОЕ ИНФОРМИРОВ'!$E$17</definedName>
    <definedName name="ID_6838397" localSheetId="24">'ТАБ.16.1 НАРУЖНОЕ ИНФОРМИРОВ'!$F$17</definedName>
    <definedName name="ID_6838398" localSheetId="24">'ТАБ.16.1 НАРУЖНОЕ ИНФОРМИРОВ'!$G$17</definedName>
    <definedName name="ID_6838401" localSheetId="24">'ТАБ.16.1 НАРУЖНОЕ ИНФОРМИРОВ'!$I$17</definedName>
    <definedName name="ID_6838402" localSheetId="24">'ТАБ.16.1 НАРУЖНОЕ ИНФОРМИРОВ'!$J$17</definedName>
    <definedName name="ID_6838403" localSheetId="24">'ТАБ.16.1 НАРУЖНОЕ ИНФОРМИРОВ'!$K$17</definedName>
    <definedName name="ID_6838404" localSheetId="24">'ТАБ.16.1 НАРУЖНОЕ ИНФОРМИРОВ'!$N$17</definedName>
    <definedName name="ID_6838405" localSheetId="24">'ТАБ.16.1 НАРУЖНОЕ ИНФОРМИРОВ'!$C$26</definedName>
    <definedName name="ID_6838406" localSheetId="24">'ТАБ.16.1 НАРУЖНОЕ ИНФОРМИРОВ'!$D$26</definedName>
    <definedName name="ID_6838407" localSheetId="24">'ТАБ.16.1 НАРУЖНОЕ ИНФОРМИРОВ'!$E$26</definedName>
    <definedName name="ID_6838408" localSheetId="24">'ТАБ.16.1 НАРУЖНОЕ ИНФОРМИРОВ'!$F$26</definedName>
    <definedName name="ID_6838409" localSheetId="24">'ТАБ.16.1 НАРУЖНОЕ ИНФОРМИРОВ'!$C$27</definedName>
    <definedName name="ID_6838410" localSheetId="24">'ТАБ.16.1 НАРУЖНОЕ ИНФОРМИРОВ'!$D$27</definedName>
    <definedName name="ID_6838411" localSheetId="24">'ТАБ.16.1 НАРУЖНОЕ ИНФОРМИРОВ'!$E$27</definedName>
    <definedName name="ID_6838412" localSheetId="24">'ТАБ.16.1 НАРУЖНОЕ ИНФОРМИРОВ'!$F$27</definedName>
    <definedName name="ID_6838413" localSheetId="24">'ТАБ.16.1 НАРУЖНОЕ ИНФОРМИРОВ'!$C$28</definedName>
    <definedName name="ID_6838414" localSheetId="24">'ТАБ.16.1 НАРУЖНОЕ ИНФОРМИРОВ'!$D$28</definedName>
    <definedName name="ID_6838415" localSheetId="24">'ТАБ.16.1 НАРУЖНОЕ ИНФОРМИРОВ'!$E$28</definedName>
    <definedName name="ID_6838416" localSheetId="24">'ТАБ.16.1 НАРУЖНОЕ ИНФОРМИРОВ'!$F$28</definedName>
    <definedName name="ID_6838417" localSheetId="24">'ТАБ.16.1 НАРУЖНОЕ ИНФОРМИРОВ'!$C$29</definedName>
    <definedName name="ID_6838418" localSheetId="24">'ТАБ.16.1 НАРУЖНОЕ ИНФОРМИРОВ'!$D$29</definedName>
    <definedName name="ID_6838419" localSheetId="24">'ТАБ.16.1 НАРУЖНОЕ ИНФОРМИРОВ'!$E$29</definedName>
    <definedName name="ID_6838420" localSheetId="24">'ТАБ.16.1 НАРУЖНОЕ ИНФОРМИРОВ'!$F$29</definedName>
    <definedName name="ID_6838421" localSheetId="24">'ТАБ.16.1 НАРУЖНОЕ ИНФОРМИРОВ'!$C$30</definedName>
    <definedName name="ID_6838422" localSheetId="24">'ТАБ.16.1 НАРУЖНОЕ ИНФОРМИРОВ'!$D$30</definedName>
    <definedName name="ID_6838423" localSheetId="24">'ТАБ.16.1 НАРУЖНОЕ ИНФОРМИРОВ'!$E$30</definedName>
    <definedName name="ID_6838424" localSheetId="24">'ТАБ.16.1 НАРУЖНОЕ ИНФОРМИРОВ'!$F$30</definedName>
    <definedName name="ID_6838425" localSheetId="24">'ТАБ.16.1 НАРУЖНОЕ ИНФОРМИРОВ'!$C$37</definedName>
    <definedName name="ID_6838426" localSheetId="24">'ТАБ.16.1 НАРУЖНОЕ ИНФОРМИРОВ'!$D$37</definedName>
    <definedName name="ID_6838427" localSheetId="24">'ТАБ.16.1 НАРУЖНОЕ ИНФОРМИРОВ'!$E$37</definedName>
    <definedName name="ID_6838428" localSheetId="24">'ТАБ.16.1 НАРУЖНОЕ ИНФОРМИРОВ'!$F$37</definedName>
    <definedName name="ID_6838429" localSheetId="24">'ТАБ.16.1 НАРУЖНОЕ ИНФОРМИРОВ'!$C$38</definedName>
    <definedName name="ID_6838430" localSheetId="24">'ТАБ.16.1 НАРУЖНОЕ ИНФОРМИРОВ'!$D$38</definedName>
    <definedName name="ID_6838431" localSheetId="24">'ТАБ.16.1 НАРУЖНОЕ ИНФОРМИРОВ'!$E$38</definedName>
    <definedName name="ID_6838432" localSheetId="24">'ТАБ.16.1 НАРУЖНОЕ ИНФОРМИРОВ'!$F$38</definedName>
    <definedName name="ID_6838433" localSheetId="24">'ТАБ.16.1 НАРУЖНОЕ ИНФОРМИРОВ'!$C$39</definedName>
    <definedName name="ID_6838434" localSheetId="24">'ТАБ.16.1 НАРУЖНОЕ ИНФОРМИРОВ'!$D$39</definedName>
    <definedName name="ID_6838435" localSheetId="24">'ТАБ.16.1 НАРУЖНОЕ ИНФОРМИРОВ'!$E$39</definedName>
    <definedName name="ID_6838436" localSheetId="24">'ТАБ.16.1 НАРУЖНОЕ ИНФОРМИРОВ'!$F$39</definedName>
    <definedName name="ID_6838437" localSheetId="24">'ТАБ.16.1 НАРУЖНОЕ ИНФОРМИРОВ'!$C$40</definedName>
    <definedName name="ID_6838438" localSheetId="24">'ТАБ.16.1 НАРУЖНОЕ ИНФОРМИРОВ'!$D$40</definedName>
    <definedName name="ID_6838439" localSheetId="24">'ТАБ.16.1 НАРУЖНОЕ ИНФОРМИРОВ'!$E$40</definedName>
    <definedName name="ID_6838440" localSheetId="24">'ТАБ.16.1 НАРУЖНОЕ ИНФОРМИРОВ'!$F$40</definedName>
    <definedName name="ID_6838441" localSheetId="24">'ТАБ.16.1 НАРУЖНОЕ ИНФОРМИРОВ'!$C$41</definedName>
    <definedName name="ID_6838442" localSheetId="24">'ТАБ.16.1 НАРУЖНОЕ ИНФОРМИРОВ'!$D$41</definedName>
    <definedName name="ID_6838443" localSheetId="24">'ТАБ.16.1 НАРУЖНОЕ ИНФОРМИРОВ'!$E$41</definedName>
    <definedName name="ID_6838444" localSheetId="24">'ТАБ.16.1 НАРУЖНОЕ ИНФОРМИРОВ'!$F$41</definedName>
    <definedName name="ID_6838445" localSheetId="24">'ТАБ.16.1 НАРУЖНОЕ ИНФОРМИРОВ'!$C$44</definedName>
    <definedName name="ID_6838446" localSheetId="24">'ТАБ.16.1 НАРУЖНОЕ ИНФОРМИРОВ'!$D$44</definedName>
    <definedName name="ID_6838447" localSheetId="24">'ТАБ.16.1 НАРУЖНОЕ ИНФОРМИРОВ'!$E$44</definedName>
    <definedName name="ID_6838448" localSheetId="24">'ТАБ.16.1 НАРУЖНОЕ ИНФОРМИРОВ'!$F$44</definedName>
    <definedName name="ID_6838449" localSheetId="24">'ТАБ.16.1 НАРУЖНОЕ ИНФОРМИРОВ'!$C$45</definedName>
    <definedName name="ID_6838450" localSheetId="24">'ТАБ.16.1 НАРУЖНОЕ ИНФОРМИРОВ'!$D$45</definedName>
    <definedName name="ID_6838451" localSheetId="24">'ТАБ.16.1 НАРУЖНОЕ ИНФОРМИРОВ'!$E$45</definedName>
    <definedName name="ID_6838452" localSheetId="24">'ТАБ.16.1 НАРУЖНОЕ ИНФОРМИРОВ'!$F$45</definedName>
    <definedName name="ID_6838453" localSheetId="24">'ТАБ.16.1 НАРУЖНОЕ ИНФОРМИРОВ'!$C$46</definedName>
    <definedName name="ID_6838454" localSheetId="24">'ТАБ.16.1 НАРУЖНОЕ ИНФОРМИРОВ'!$D$46</definedName>
    <definedName name="ID_6838455" localSheetId="24">'ТАБ.16.1 НАРУЖНОЕ ИНФОРМИРОВ'!$E$46</definedName>
    <definedName name="ID_6838456" localSheetId="24">'ТАБ.16.1 НАРУЖНОЕ ИНФОРМИРОВ'!$F$46</definedName>
    <definedName name="ID_6838457" localSheetId="24">'ТАБ.16.1 НАРУЖНОЕ ИНФОРМИРОВ'!$C$47</definedName>
    <definedName name="ID_6838458" localSheetId="24">'ТАБ.16.1 НАРУЖНОЕ ИНФОРМИРОВ'!$D$47</definedName>
    <definedName name="ID_6838459" localSheetId="24">'ТАБ.16.1 НАРУЖНОЕ ИНФОРМИРОВ'!$E$47</definedName>
    <definedName name="ID_6838460" localSheetId="24">'ТАБ.16.1 НАРУЖНОЕ ИНФОРМИРОВ'!$F$47</definedName>
    <definedName name="ID_6838461" localSheetId="24">'ТАБ.16.1 НАРУЖНОЕ ИНФОРМИРОВ'!#REF!</definedName>
    <definedName name="ID_6838462" localSheetId="24">'ТАБ.16.1 НАРУЖНОЕ ИНФОРМИРОВ'!#REF!</definedName>
    <definedName name="ID_6838463" localSheetId="24">'ТАБ.16.1 НАРУЖНОЕ ИНФОРМИРОВ'!#REF!</definedName>
    <definedName name="ID_6838464" localSheetId="24">'ТАБ.16.1 НАРУЖНОЕ ИНФОРМИРОВ'!#REF!</definedName>
    <definedName name="ID_6838465" localSheetId="24">'ТАБ.16.1 НАРУЖНОЕ ИНФОРМИРОВ'!$G$26</definedName>
    <definedName name="ID_6838466" localSheetId="24">'ТАБ.16.1 НАРУЖНОЕ ИНФОРМИРОВ'!$H$26</definedName>
    <definedName name="ID_6838467" localSheetId="24">'ТАБ.16.1 НАРУЖНОЕ ИНФОРМИРОВ'!$I$26</definedName>
    <definedName name="ID_6838468" localSheetId="24">'ТАБ.16.1 НАРУЖНОЕ ИНФОРМИРОВ'!$J$26</definedName>
    <definedName name="ID_6838469" localSheetId="24">'ТАБ.16.1 НАРУЖНОЕ ИНФОРМИРОВ'!$K$26</definedName>
    <definedName name="ID_6838470" localSheetId="24">'ТАБ.16.1 НАРУЖНОЕ ИНФОРМИРОВ'!$L$26</definedName>
    <definedName name="ID_6838471" localSheetId="24">'ТАБ.16.1 НАРУЖНОЕ ИНФОРМИРОВ'!$M$26</definedName>
    <definedName name="ID_6838472" localSheetId="24">'ТАБ.16.1 НАРУЖНОЕ ИНФОРМИРОВ'!$N$26</definedName>
    <definedName name="ID_6838473" localSheetId="24">'ТАБ.16.1 НАРУЖНОЕ ИНФОРМИРОВ'!$G$27</definedName>
    <definedName name="ID_6838474" localSheetId="24">'ТАБ.16.1 НАРУЖНОЕ ИНФОРМИРОВ'!$H$27</definedName>
    <definedName name="ID_6838475" localSheetId="24">'ТАБ.16.1 НАРУЖНОЕ ИНФОРМИРОВ'!$I$27</definedName>
    <definedName name="ID_6838476" localSheetId="24">'ТАБ.16.1 НАРУЖНОЕ ИНФОРМИРОВ'!$J$27</definedName>
    <definedName name="ID_6838477" localSheetId="24">'ТАБ.16.1 НАРУЖНОЕ ИНФОРМИРОВ'!$K$27</definedName>
    <definedName name="ID_6838478" localSheetId="24">'ТАБ.16.1 НАРУЖНОЕ ИНФОРМИРОВ'!$L$27</definedName>
    <definedName name="ID_6838479" localSheetId="24">'ТАБ.16.1 НАРУЖНОЕ ИНФОРМИРОВ'!$M$27</definedName>
    <definedName name="ID_6838480" localSheetId="24">'ТАБ.16.1 НАРУЖНОЕ ИНФОРМИРОВ'!$N$27</definedName>
    <definedName name="ID_6838481" localSheetId="24">'ТАБ.16.1 НАРУЖНОЕ ИНФОРМИРОВ'!$G$28</definedName>
    <definedName name="ID_6838482" localSheetId="24">'ТАБ.16.1 НАРУЖНОЕ ИНФОРМИРОВ'!$H$28</definedName>
    <definedName name="ID_6838483" localSheetId="24">'ТАБ.16.1 НАРУЖНОЕ ИНФОРМИРОВ'!$I$28</definedName>
    <definedName name="ID_6838484" localSheetId="24">'ТАБ.16.1 НАРУЖНОЕ ИНФОРМИРОВ'!$J$28</definedName>
    <definedName name="ID_6838485" localSheetId="24">'ТАБ.16.1 НАРУЖНОЕ ИНФОРМИРОВ'!$K$28</definedName>
    <definedName name="ID_6838486" localSheetId="24">'ТАБ.16.1 НАРУЖНОЕ ИНФОРМИРОВ'!$L$28</definedName>
    <definedName name="ID_6838487" localSheetId="24">'ТАБ.16.1 НАРУЖНОЕ ИНФОРМИРОВ'!$M$28</definedName>
    <definedName name="ID_6838488" localSheetId="24">'ТАБ.16.1 НАРУЖНОЕ ИНФОРМИРОВ'!$N$28</definedName>
    <definedName name="ID_6838489" localSheetId="24">'ТАБ.16.1 НАРУЖНОЕ ИНФОРМИРОВ'!$G$29</definedName>
    <definedName name="ID_6838490" localSheetId="24">'ТАБ.16.1 НАРУЖНОЕ ИНФОРМИРОВ'!$H$29</definedName>
    <definedName name="ID_6838491" localSheetId="24">'ТАБ.16.1 НАРУЖНОЕ ИНФОРМИРОВ'!$I$29</definedName>
    <definedName name="ID_6838492" localSheetId="24">'ТАБ.16.1 НАРУЖНОЕ ИНФОРМИРОВ'!$J$29</definedName>
    <definedName name="ID_6838493" localSheetId="24">'ТАБ.16.1 НАРУЖНОЕ ИНФОРМИРОВ'!$K$29</definedName>
    <definedName name="ID_6838494" localSheetId="24">'ТАБ.16.1 НАРУЖНОЕ ИНФОРМИРОВ'!$L$29</definedName>
    <definedName name="ID_6838495" localSheetId="24">'ТАБ.16.1 НАРУЖНОЕ ИНФОРМИРОВ'!$M$29</definedName>
    <definedName name="ID_6838496" localSheetId="24">'ТАБ.16.1 НАРУЖНОЕ ИНФОРМИРОВ'!$N$29</definedName>
    <definedName name="ID_6838497" localSheetId="24">'ТАБ.16.1 НАРУЖНОЕ ИНФОРМИРОВ'!$G$30</definedName>
    <definedName name="ID_6838498" localSheetId="24">'ТАБ.16.1 НАРУЖНОЕ ИНФОРМИРОВ'!$H$30</definedName>
    <definedName name="ID_6838499" localSheetId="24">'ТАБ.16.1 НАРУЖНОЕ ИНФОРМИРОВ'!$I$30</definedName>
    <definedName name="ID_6838500" localSheetId="24">'ТАБ.16.1 НАРУЖНОЕ ИНФОРМИРОВ'!$J$30</definedName>
    <definedName name="ID_6838501" localSheetId="24">'ТАБ.16.1 НАРУЖНОЕ ИНФОРМИРОВ'!$K$30</definedName>
    <definedName name="ID_6838502" localSheetId="24">'ТАБ.16.1 НАРУЖНОЕ ИНФОРМИРОВ'!$L$30</definedName>
    <definedName name="ID_6838503" localSheetId="24">'ТАБ.16.1 НАРУЖНОЕ ИНФОРМИРОВ'!$M$30</definedName>
    <definedName name="ID_6838504" localSheetId="24">'ТАБ.16.1 НАРУЖНОЕ ИНФОРМИРОВ'!$N$30</definedName>
    <definedName name="ID_6838505" localSheetId="24">'ТАБ.16.1 НАРУЖНОЕ ИНФОРМИРОВ'!$G$37</definedName>
    <definedName name="ID_6838506" localSheetId="24">'ТАБ.16.1 НАРУЖНОЕ ИНФОРМИРОВ'!$H$37</definedName>
    <definedName name="ID_6838507" localSheetId="24">'ТАБ.16.1 НАРУЖНОЕ ИНФОРМИРОВ'!$I$37</definedName>
    <definedName name="ID_6838508" localSheetId="24">'ТАБ.16.1 НАРУЖНОЕ ИНФОРМИРОВ'!$J$37</definedName>
    <definedName name="ID_6838509" localSheetId="24">'ТАБ.16.1 НАРУЖНОЕ ИНФОРМИРОВ'!$K$37</definedName>
    <definedName name="ID_6838510" localSheetId="24">'ТАБ.16.1 НАРУЖНОЕ ИНФОРМИРОВ'!$L$37</definedName>
    <definedName name="ID_6838511" localSheetId="24">'ТАБ.16.1 НАРУЖНОЕ ИНФОРМИРОВ'!$M$37</definedName>
    <definedName name="ID_6838512" localSheetId="24">'ТАБ.16.1 НАРУЖНОЕ ИНФОРМИРОВ'!$N$37</definedName>
    <definedName name="ID_6838513" localSheetId="24">'ТАБ.16.1 НАРУЖНОЕ ИНФОРМИРОВ'!$G$38</definedName>
    <definedName name="ID_6838514" localSheetId="24">'ТАБ.16.1 НАРУЖНОЕ ИНФОРМИРОВ'!$H$38</definedName>
    <definedName name="ID_6838515" localSheetId="24">'ТАБ.16.1 НАРУЖНОЕ ИНФОРМИРОВ'!$I$38</definedName>
    <definedName name="ID_6838516" localSheetId="24">'ТАБ.16.1 НАРУЖНОЕ ИНФОРМИРОВ'!$J$38</definedName>
    <definedName name="ID_6838517" localSheetId="24">'ТАБ.16.1 НАРУЖНОЕ ИНФОРМИРОВ'!$K$38</definedName>
    <definedName name="ID_6838518" localSheetId="24">'ТАБ.16.1 НАРУЖНОЕ ИНФОРМИРОВ'!$L$38</definedName>
    <definedName name="ID_6838519" localSheetId="24">'ТАБ.16.1 НАРУЖНОЕ ИНФОРМИРОВ'!$M$38</definedName>
    <definedName name="ID_6838520" localSheetId="24">'ТАБ.16.1 НАРУЖНОЕ ИНФОРМИРОВ'!$N$38</definedName>
    <definedName name="ID_6838521" localSheetId="24">'ТАБ.16.1 НАРУЖНОЕ ИНФОРМИРОВ'!$G$39</definedName>
    <definedName name="ID_6838522" localSheetId="24">'ТАБ.16.1 НАРУЖНОЕ ИНФОРМИРОВ'!$H$39</definedName>
    <definedName name="ID_6838523" localSheetId="24">'ТАБ.16.1 НАРУЖНОЕ ИНФОРМИРОВ'!$I$39</definedName>
    <definedName name="ID_6838524" localSheetId="24">'ТАБ.16.1 НАРУЖНОЕ ИНФОРМИРОВ'!$J$39</definedName>
    <definedName name="ID_6838525" localSheetId="24">'ТАБ.16.1 НАРУЖНОЕ ИНФОРМИРОВ'!$K$39</definedName>
    <definedName name="ID_6838526" localSheetId="24">'ТАБ.16.1 НАРУЖНОЕ ИНФОРМИРОВ'!$L$39</definedName>
    <definedName name="ID_6838527" localSheetId="24">'ТАБ.16.1 НАРУЖНОЕ ИНФОРМИРОВ'!$M$39</definedName>
    <definedName name="ID_6838528" localSheetId="24">'ТАБ.16.1 НАРУЖНОЕ ИНФОРМИРОВ'!$N$39</definedName>
    <definedName name="ID_6838529" localSheetId="24">'ТАБ.16.1 НАРУЖНОЕ ИНФОРМИРОВ'!$G$40</definedName>
    <definedName name="ID_6838530" localSheetId="24">'ТАБ.16.1 НАРУЖНОЕ ИНФОРМИРОВ'!$H$40</definedName>
    <definedName name="ID_6838531" localSheetId="24">'ТАБ.16.1 НАРУЖНОЕ ИНФОРМИРОВ'!$I$40</definedName>
    <definedName name="ID_6838532" localSheetId="24">'ТАБ.16.1 НАРУЖНОЕ ИНФОРМИРОВ'!$J$40</definedName>
    <definedName name="ID_6838533" localSheetId="24">'ТАБ.16.1 НАРУЖНОЕ ИНФОРМИРОВ'!$K$40</definedName>
    <definedName name="ID_6838534" localSheetId="24">'ТАБ.16.1 НАРУЖНОЕ ИНФОРМИРОВ'!$L$40</definedName>
    <definedName name="ID_6838535" localSheetId="24">'ТАБ.16.1 НАРУЖНОЕ ИНФОРМИРОВ'!$M$40</definedName>
    <definedName name="ID_6838536" localSheetId="24">'ТАБ.16.1 НАРУЖНОЕ ИНФОРМИРОВ'!$N$40</definedName>
    <definedName name="ID_6838537" localSheetId="24">'ТАБ.16.1 НАРУЖНОЕ ИНФОРМИРОВ'!$G$41</definedName>
    <definedName name="ID_6838538" localSheetId="24">'ТАБ.16.1 НАРУЖНОЕ ИНФОРМИРОВ'!$H$41</definedName>
    <definedName name="ID_6838539" localSheetId="24">'ТАБ.16.1 НАРУЖНОЕ ИНФОРМИРОВ'!$I$41</definedName>
    <definedName name="ID_6838540" localSheetId="24">'ТАБ.16.1 НАРУЖНОЕ ИНФОРМИРОВ'!$J$41</definedName>
    <definedName name="ID_6838541" localSheetId="24">'ТАБ.16.1 НАРУЖНОЕ ИНФОРМИРОВ'!$K$41</definedName>
    <definedName name="ID_6838542" localSheetId="24">'ТАБ.16.1 НАРУЖНОЕ ИНФОРМИРОВ'!$L$41</definedName>
    <definedName name="ID_6838543" localSheetId="24">'ТАБ.16.1 НАРУЖНОЕ ИНФОРМИРОВ'!$M$41</definedName>
    <definedName name="ID_6838544" localSheetId="24">'ТАБ.16.1 НАРУЖНОЕ ИНФОРМИРОВ'!$N$41</definedName>
    <definedName name="ID_6838545" localSheetId="24">'ТАБ.16.1 НАРУЖНОЕ ИНФОРМИРОВ'!$G$44</definedName>
    <definedName name="ID_6838546" localSheetId="24">'ТАБ.16.1 НАРУЖНОЕ ИНФОРМИРОВ'!$H$44</definedName>
    <definedName name="ID_6838547" localSheetId="24">'ТАБ.16.1 НАРУЖНОЕ ИНФОРМИРОВ'!$I$44</definedName>
    <definedName name="ID_6838548" localSheetId="24">'ТАБ.16.1 НАРУЖНОЕ ИНФОРМИРОВ'!$J$44</definedName>
    <definedName name="ID_6838549" localSheetId="24">'ТАБ.16.1 НАРУЖНОЕ ИНФОРМИРОВ'!$K$44</definedName>
    <definedName name="ID_6838550" localSheetId="24">'ТАБ.16.1 НАРУЖНОЕ ИНФОРМИРОВ'!$L$44</definedName>
    <definedName name="ID_6838551" localSheetId="24">'ТАБ.16.1 НАРУЖНОЕ ИНФОРМИРОВ'!$M$44</definedName>
    <definedName name="ID_6838552" localSheetId="24">'ТАБ.16.1 НАРУЖНОЕ ИНФОРМИРОВ'!$N$44</definedName>
    <definedName name="ID_6838553" localSheetId="24">'ТАБ.16.1 НАРУЖНОЕ ИНФОРМИРОВ'!$G$45</definedName>
    <definedName name="ID_6838554" localSheetId="24">'ТАБ.16.1 НАРУЖНОЕ ИНФОРМИРОВ'!$H$45</definedName>
    <definedName name="ID_6838555" localSheetId="24">'ТАБ.16.1 НАРУЖНОЕ ИНФОРМИРОВ'!$I$45</definedName>
    <definedName name="ID_6838556" localSheetId="24">'ТАБ.16.1 НАРУЖНОЕ ИНФОРМИРОВ'!$J$45</definedName>
    <definedName name="ID_6838557" localSheetId="24">'ТАБ.16.1 НАРУЖНОЕ ИНФОРМИРОВ'!$K$45</definedName>
    <definedName name="ID_6838558" localSheetId="24">'ТАБ.16.1 НАРУЖНОЕ ИНФОРМИРОВ'!$L$45</definedName>
    <definedName name="ID_6838559" localSheetId="24">'ТАБ.16.1 НАРУЖНОЕ ИНФОРМИРОВ'!$M$45</definedName>
    <definedName name="ID_6838560" localSheetId="24">'ТАБ.16.1 НАРУЖНОЕ ИНФОРМИРОВ'!$N$45</definedName>
    <definedName name="ID_6838561" localSheetId="24">'ТАБ.16.1 НАРУЖНОЕ ИНФОРМИРОВ'!$G$46</definedName>
    <definedName name="ID_6838562" localSheetId="24">'ТАБ.16.1 НАРУЖНОЕ ИНФОРМИРОВ'!$H$46</definedName>
    <definedName name="ID_6838563" localSheetId="24">'ТАБ.16.1 НАРУЖНОЕ ИНФОРМИРОВ'!$I$46</definedName>
    <definedName name="ID_6838564" localSheetId="24">'ТАБ.16.1 НАРУЖНОЕ ИНФОРМИРОВ'!$J$46</definedName>
    <definedName name="ID_6838565" localSheetId="24">'ТАБ.16.1 НАРУЖНОЕ ИНФОРМИРОВ'!$K$46</definedName>
    <definedName name="ID_6838566" localSheetId="24">'ТАБ.16.1 НАРУЖНОЕ ИНФОРМИРОВ'!$L$46</definedName>
    <definedName name="ID_6838567" localSheetId="24">'ТАБ.16.1 НАРУЖНОЕ ИНФОРМИРОВ'!$M$46</definedName>
    <definedName name="ID_6838568" localSheetId="24">'ТАБ.16.1 НАРУЖНОЕ ИНФОРМИРОВ'!$N$46</definedName>
    <definedName name="ID_6838569" localSheetId="24">'ТАБ.16.1 НАРУЖНОЕ ИНФОРМИРОВ'!$G$47</definedName>
    <definedName name="ID_6838570" localSheetId="24">'ТАБ.16.1 НАРУЖНОЕ ИНФОРМИРОВ'!$H$47</definedName>
    <definedName name="ID_6838571" localSheetId="24">'ТАБ.16.1 НАРУЖНОЕ ИНФОРМИРОВ'!$I$47</definedName>
    <definedName name="ID_6838572" localSheetId="24">'ТАБ.16.1 НАРУЖНОЕ ИНФОРМИРОВ'!$J$47</definedName>
    <definedName name="ID_6838573" localSheetId="24">'ТАБ.16.1 НАРУЖНОЕ ИНФОРМИРОВ'!$K$47</definedName>
    <definedName name="ID_6838574" localSheetId="24">'ТАБ.16.1 НАРУЖНОЕ ИНФОРМИРОВ'!$L$47</definedName>
    <definedName name="ID_6838575" localSheetId="24">'ТАБ.16.1 НАРУЖНОЕ ИНФОРМИРОВ'!$M$47</definedName>
    <definedName name="ID_6838576" localSheetId="24">'ТАБ.16.1 НАРУЖНОЕ ИНФОРМИРОВ'!$N$47</definedName>
    <definedName name="ID_6838577" localSheetId="24">'ТАБ.16.1 НАРУЖНОЕ ИНФОРМИРОВ'!#REF!</definedName>
    <definedName name="ID_6838578" localSheetId="24">'ТАБ.16.1 НАРУЖНОЕ ИНФОРМИРОВ'!#REF!</definedName>
    <definedName name="ID_6838579" localSheetId="24">'ТАБ.16.1 НАРУЖНОЕ ИНФОРМИРОВ'!#REF!</definedName>
    <definedName name="ID_6838580" localSheetId="24">'ТАБ.16.1 НАРУЖНОЕ ИНФОРМИРОВ'!#REF!</definedName>
    <definedName name="ID_6838581" localSheetId="24">'ТАБ.16.1 НАРУЖНОЕ ИНФОРМИРОВ'!#REF!</definedName>
    <definedName name="ID_6838582" localSheetId="24">'ТАБ.16.1 НАРУЖНОЕ ИНФОРМИРОВ'!#REF!</definedName>
    <definedName name="ID_6838583" localSheetId="24">'ТАБ.16.1 НАРУЖНОЕ ИНФОРМИРОВ'!#REF!</definedName>
    <definedName name="ID_6838584" localSheetId="24">'ТАБ.16.1 НАРУЖНОЕ ИНФОРМИРОВ'!#REF!</definedName>
    <definedName name="ID_81567087" localSheetId="24">'ТАБ.16.1 НАРУЖНОЕ ИНФОРМИРОВ'!$A$21</definedName>
    <definedName name="ID_81567088" localSheetId="24">'ТАБ.16.1 НАРУЖНОЕ ИНФОРМИРОВ'!$A$22</definedName>
    <definedName name="ID_81567089" localSheetId="24">'ТАБ.16.1 НАРУЖНОЕ ИНФОРМИРОВ'!$A$23</definedName>
    <definedName name="ID_81567090" localSheetId="24">'ТАБ.16.1 НАРУЖНОЕ ИНФОРМИРОВ'!$C$21</definedName>
    <definedName name="ID_81567091" localSheetId="24">'ТАБ.16.1 НАРУЖНОЕ ИНФОРМИРОВ'!$C$22</definedName>
    <definedName name="ID_81567092" localSheetId="24">'ТАБ.16.1 НАРУЖНОЕ ИНФОРМИРОВ'!$C$23</definedName>
    <definedName name="ID_81567093" localSheetId="24">'ТАБ.16.1 НАРУЖНОЕ ИНФОРМИРОВ'!$D$21</definedName>
    <definedName name="ID_81567094" localSheetId="24">'ТАБ.16.1 НАРУЖНОЕ ИНФОРМИРОВ'!$D$22</definedName>
    <definedName name="ID_81567095" localSheetId="24">'ТАБ.16.1 НАРУЖНОЕ ИНФОРМИРОВ'!$D$23</definedName>
    <definedName name="ID_81567096" localSheetId="24">'ТАБ.16.1 НАРУЖНОЕ ИНФОРМИРОВ'!$E$21</definedName>
    <definedName name="ID_81567097" localSheetId="24">'ТАБ.16.1 НАРУЖНОЕ ИНФОРМИРОВ'!$E$22</definedName>
    <definedName name="ID_81567098" localSheetId="24">'ТАБ.16.1 НАРУЖНОЕ ИНФОРМИРОВ'!$E$23</definedName>
    <definedName name="ID_81567099" localSheetId="24">'ТАБ.16.1 НАРУЖНОЕ ИНФОРМИРОВ'!$F$21</definedName>
    <definedName name="ID_81567100" localSheetId="24">'ТАБ.16.1 НАРУЖНОЕ ИНФОРМИРОВ'!$F$22</definedName>
    <definedName name="ID_81567101" localSheetId="24">'ТАБ.16.1 НАРУЖНОЕ ИНФОРМИРОВ'!$F$23</definedName>
    <definedName name="ID_81567102" localSheetId="24">'ТАБ.16.1 НАРУЖНОЕ ИНФОРМИРОВ'!$A$31</definedName>
    <definedName name="ID_81567103" localSheetId="24">'ТАБ.16.1 НАРУЖНОЕ ИНФОРМИРОВ'!$A$32</definedName>
    <definedName name="ID_81567104" localSheetId="24">'ТАБ.16.1 НАРУЖНОЕ ИНФОРМИРОВ'!$A$33</definedName>
    <definedName name="ID_81567105" localSheetId="24">'ТАБ.16.1 НАРУЖНОЕ ИНФОРМИРОВ'!$A$34</definedName>
    <definedName name="ID_81567106" localSheetId="24">'ТАБ.16.1 НАРУЖНОЕ ИНФОРМИРОВ'!#REF!</definedName>
    <definedName name="ID_81567107" localSheetId="24">'ТАБ.16.1 НАРУЖНОЕ ИНФОРМИРОВ'!#REF!</definedName>
    <definedName name="ID_81567108" localSheetId="24">'ТАБ.16.1 НАРУЖНОЕ ИНФОРМИРОВ'!#REF!</definedName>
    <definedName name="ID_81567109" localSheetId="24">'ТАБ.16.1 НАРУЖНОЕ ИНФОРМИРОВ'!#REF!</definedName>
    <definedName name="ID_81567110" localSheetId="24">'ТАБ.16.1 НАРУЖНОЕ ИНФОРМИРОВ'!#REF!</definedName>
    <definedName name="ID_81567111" localSheetId="24">'ТАБ.16.1 НАРУЖНОЕ ИНФОРМИРОВ'!$A$48</definedName>
    <definedName name="ID_81567112" localSheetId="24">'ТАБ.16.1 НАРУЖНОЕ ИНФОРМИРОВ'!$A$49</definedName>
    <definedName name="ID_81567113" localSheetId="24">'ТАБ.16.1 НАРУЖНОЕ ИНФОРМИРОВ'!$A$54</definedName>
    <definedName name="ID_81567114" localSheetId="24">'ТАБ.16.1 НАРУЖНОЕ ИНФОРМИРОВ'!$C$31</definedName>
    <definedName name="ID_81567115" localSheetId="24">'ТАБ.16.1 НАРУЖНОЕ ИНФОРМИРОВ'!$D$31</definedName>
    <definedName name="ID_81567116" localSheetId="24">'ТАБ.16.1 НАРУЖНОЕ ИНФОРМИРОВ'!$E$31</definedName>
    <definedName name="ID_81567117" localSheetId="24">'ТАБ.16.1 НАРУЖНОЕ ИНФОРМИРОВ'!$F$31</definedName>
    <definedName name="ID_81567118" localSheetId="24">'ТАБ.16.1 НАРУЖНОЕ ИНФОРМИРОВ'!$C$32</definedName>
    <definedName name="ID_81567119" localSheetId="24">'ТАБ.16.1 НАРУЖНОЕ ИНФОРМИРОВ'!$D$32</definedName>
    <definedName name="ID_81567120" localSheetId="24">'ТАБ.16.1 НАРУЖНОЕ ИНФОРМИРОВ'!$E$32</definedName>
    <definedName name="ID_81567121" localSheetId="24">'ТАБ.16.1 НАРУЖНОЕ ИНФОРМИРОВ'!$F$32</definedName>
    <definedName name="ID_81567122" localSheetId="24">'ТАБ.16.1 НАРУЖНОЕ ИНФОРМИРОВ'!$C$33</definedName>
    <definedName name="ID_81567123" localSheetId="24">'ТАБ.16.1 НАРУЖНОЕ ИНФОРМИРОВ'!$D$33</definedName>
    <definedName name="ID_81567124" localSheetId="24">'ТАБ.16.1 НАРУЖНОЕ ИНФОРМИРОВ'!$E$33</definedName>
    <definedName name="ID_81567125" localSheetId="24">'ТАБ.16.1 НАРУЖНОЕ ИНФОРМИРОВ'!$F$33</definedName>
    <definedName name="ID_81567126" localSheetId="24">'ТАБ.16.1 НАРУЖНОЕ ИНФОРМИРОВ'!$C$34</definedName>
    <definedName name="ID_81567127" localSheetId="24">'ТАБ.16.1 НАРУЖНОЕ ИНФОРМИРОВ'!$D$34</definedName>
    <definedName name="ID_81567128" localSheetId="24">'ТАБ.16.1 НАРУЖНОЕ ИНФОРМИРОВ'!$E$34</definedName>
    <definedName name="ID_81567129" localSheetId="24">'ТАБ.16.1 НАРУЖНОЕ ИНФОРМИРОВ'!$F$34</definedName>
    <definedName name="ID_81567130" localSheetId="24">'ТАБ.16.1 НАРУЖНОЕ ИНФОРМИРОВ'!#REF!</definedName>
    <definedName name="ID_81567131" localSheetId="24">'ТАБ.16.1 НАРУЖНОЕ ИНФОРМИРОВ'!#REF!</definedName>
    <definedName name="ID_81567132" localSheetId="24">'ТАБ.16.1 НАРУЖНОЕ ИНФОРМИРОВ'!#REF!</definedName>
    <definedName name="ID_81567133" localSheetId="24">'ТАБ.16.1 НАРУЖНОЕ ИНФОРМИРОВ'!#REF!</definedName>
    <definedName name="ID_81567134" localSheetId="24">'ТАБ.16.1 НАРУЖНОЕ ИНФОРМИРОВ'!#REF!</definedName>
    <definedName name="ID_81567135" localSheetId="24">'ТАБ.16.1 НАРУЖНОЕ ИНФОРМИРОВ'!#REF!</definedName>
    <definedName name="ID_81567136" localSheetId="24">'ТАБ.16.1 НАРУЖНОЕ ИНФОРМИРОВ'!#REF!</definedName>
    <definedName name="ID_81567137" localSheetId="24">'ТАБ.16.1 НАРУЖНОЕ ИНФОРМИРОВ'!#REF!</definedName>
    <definedName name="ID_81567138" localSheetId="24">'ТАБ.16.1 НАРУЖНОЕ ИНФОРМИРОВ'!#REF!</definedName>
    <definedName name="ID_81567139" localSheetId="24">'ТАБ.16.1 НАРУЖНОЕ ИНФОРМИРОВ'!#REF!</definedName>
    <definedName name="ID_81567140" localSheetId="24">'ТАБ.16.1 НАРУЖНОЕ ИНФОРМИРОВ'!#REF!</definedName>
    <definedName name="ID_81567141" localSheetId="24">'ТАБ.16.1 НАРУЖНОЕ ИНФОРМИРОВ'!#REF!</definedName>
    <definedName name="ID_81567142" localSheetId="24">'ТАБ.16.1 НАРУЖНОЕ ИНФОРМИРОВ'!#REF!</definedName>
    <definedName name="ID_81567143" localSheetId="24">'ТАБ.16.1 НАРУЖНОЕ ИНФОРМИРОВ'!#REF!</definedName>
    <definedName name="ID_81567144" localSheetId="24">'ТАБ.16.1 НАРУЖНОЕ ИНФОРМИРОВ'!#REF!</definedName>
    <definedName name="ID_81567145" localSheetId="24">'ТАБ.16.1 НАРУЖНОЕ ИНФОРМИРОВ'!#REF!</definedName>
    <definedName name="ID_81567146" localSheetId="24">'ТАБ.16.1 НАРУЖНОЕ ИНФОРМИРОВ'!#REF!</definedName>
    <definedName name="ID_81567147" localSheetId="24">'ТАБ.16.1 НАРУЖНОЕ ИНФОРМИРОВ'!#REF!</definedName>
    <definedName name="ID_81567148" localSheetId="24">'ТАБ.16.1 НАРУЖНОЕ ИНФОРМИРОВ'!#REF!</definedName>
    <definedName name="ID_81567149" localSheetId="24">'ТАБ.16.1 НАРУЖНОЕ ИНФОРМИРОВ'!#REF!</definedName>
    <definedName name="ID_81567150" localSheetId="24">'ТАБ.16.1 НАРУЖНОЕ ИНФОРМИРОВ'!$C$48</definedName>
    <definedName name="ID_81567151" localSheetId="24">'ТАБ.16.1 НАРУЖНОЕ ИНФОРМИРОВ'!$D$48</definedName>
    <definedName name="ID_81567152" localSheetId="24">'ТАБ.16.1 НАРУЖНОЕ ИНФОРМИРОВ'!$E$48</definedName>
    <definedName name="ID_81567153" localSheetId="24">'ТАБ.16.1 НАРУЖНОЕ ИНФОРМИРОВ'!$F$48</definedName>
    <definedName name="ID_81567154" localSheetId="24">'ТАБ.16.1 НАРУЖНОЕ ИНФОРМИРОВ'!$C$49</definedName>
    <definedName name="ID_81567155" localSheetId="24">'ТАБ.16.1 НАРУЖНОЕ ИНФОРМИРОВ'!$D$49</definedName>
    <definedName name="ID_81567156" localSheetId="24">'ТАБ.16.1 НАРУЖНОЕ ИНФОРМИРОВ'!$E$49</definedName>
    <definedName name="ID_81567157" localSheetId="24">'ТАБ.16.1 НАРУЖНОЕ ИНФОРМИРОВ'!$F$49</definedName>
    <definedName name="ID_81567158" localSheetId="24">'ТАБ.16.1 НАРУЖНОЕ ИНФОРМИРОВ'!$C$54</definedName>
    <definedName name="ID_81567159" localSheetId="24">'ТАБ.16.1 НАРУЖНОЕ ИНФОРМИРОВ'!$D$54</definedName>
    <definedName name="ID_81567160" localSheetId="24">'ТАБ.16.1 НАРУЖНОЕ ИНФОРМИРОВ'!$E$54</definedName>
    <definedName name="ID_81567161" localSheetId="24">'ТАБ.16.1 НАРУЖНОЕ ИНФОРМИРОВ'!$F$54</definedName>
    <definedName name="ID_81567162" localSheetId="24">'ТАБ.16.1 НАРУЖНОЕ ИНФОРМИРОВ'!$G$21</definedName>
    <definedName name="ID_81567163" localSheetId="24">'ТАБ.16.1 НАРУЖНОЕ ИНФОРМИРОВ'!$I$21</definedName>
    <definedName name="ID_81567164" localSheetId="24">'ТАБ.16.1 НАРУЖНОЕ ИНФОРМИРОВ'!$J$21</definedName>
    <definedName name="ID_81567165" localSheetId="24">'ТАБ.16.1 НАРУЖНОЕ ИНФОРМИРОВ'!$K$21</definedName>
    <definedName name="ID_81567166" localSheetId="24">'ТАБ.16.1 НАРУЖНОЕ ИНФОРМИРОВ'!$N$21</definedName>
    <definedName name="ID_81567167" localSheetId="24">'ТАБ.16.1 НАРУЖНОЕ ИНФОРМИРОВ'!$G$22</definedName>
    <definedName name="ID_81567168" localSheetId="24">'ТАБ.16.1 НАРУЖНОЕ ИНФОРМИРОВ'!$H$22</definedName>
    <definedName name="ID_81567169" localSheetId="24">'ТАБ.16.1 НАРУЖНОЕ ИНФОРМИРОВ'!$I$22</definedName>
    <definedName name="ID_81567170" localSheetId="24">'ТАБ.16.1 НАРУЖНОЕ ИНФОРМИРОВ'!$J$22</definedName>
    <definedName name="ID_81567171" localSheetId="24">'ТАБ.16.1 НАРУЖНОЕ ИНФОРМИРОВ'!$K$22</definedName>
    <definedName name="ID_81567172" localSheetId="24">'ТАБ.16.1 НАРУЖНОЕ ИНФОРМИРОВ'!$L$22</definedName>
    <definedName name="ID_81567173" localSheetId="24">'ТАБ.16.1 НАРУЖНОЕ ИНФОРМИРОВ'!$M$22</definedName>
    <definedName name="ID_81567174" localSheetId="24">'ТАБ.16.1 НАРУЖНОЕ ИНФОРМИРОВ'!$N$22</definedName>
    <definedName name="ID_81567175" localSheetId="24">'ТАБ.16.1 НАРУЖНОЕ ИНФОРМИРОВ'!$G$23</definedName>
    <definedName name="ID_81567176" localSheetId="24">'ТАБ.16.1 НАРУЖНОЕ ИНФОРМИРОВ'!$H$23</definedName>
    <definedName name="ID_81567177" localSheetId="24">'ТАБ.16.1 НАРУЖНОЕ ИНФОРМИРОВ'!$I$23</definedName>
    <definedName name="ID_81567178" localSheetId="24">'ТАБ.16.1 НАРУЖНОЕ ИНФОРМИРОВ'!$J$23</definedName>
    <definedName name="ID_81567179" localSheetId="24">'ТАБ.16.1 НАРУЖНОЕ ИНФОРМИРОВ'!$K$23</definedName>
    <definedName name="ID_81567180" localSheetId="24">'ТАБ.16.1 НАРУЖНОЕ ИНФОРМИРОВ'!$L$23</definedName>
    <definedName name="ID_81567181" localSheetId="24">'ТАБ.16.1 НАРУЖНОЕ ИНФОРМИРОВ'!$M$23</definedName>
    <definedName name="ID_81567182" localSheetId="24">'ТАБ.16.1 НАРУЖНОЕ ИНФОРМИРОВ'!$N$23</definedName>
    <definedName name="ID_81567183" localSheetId="24">'ТАБ.16.1 НАРУЖНОЕ ИНФОРМИРОВ'!$G$31</definedName>
    <definedName name="ID_81567184" localSheetId="24">'ТАБ.16.1 НАРУЖНОЕ ИНФОРМИРОВ'!$H$31</definedName>
    <definedName name="ID_81567185" localSheetId="24">'ТАБ.16.1 НАРУЖНОЕ ИНФОРМИРОВ'!$I$31</definedName>
    <definedName name="ID_81567186" localSheetId="24">'ТАБ.16.1 НАРУЖНОЕ ИНФОРМИРОВ'!$J$31</definedName>
    <definedName name="ID_81567187" localSheetId="24">'ТАБ.16.1 НАРУЖНОЕ ИНФОРМИРОВ'!$K$31</definedName>
    <definedName name="ID_81567188" localSheetId="24">'ТАБ.16.1 НАРУЖНОЕ ИНФОРМИРОВ'!$L$31</definedName>
    <definedName name="ID_81567189" localSheetId="24">'ТАБ.16.1 НАРУЖНОЕ ИНФОРМИРОВ'!$M$31</definedName>
    <definedName name="ID_81567190" localSheetId="24">'ТАБ.16.1 НАРУЖНОЕ ИНФОРМИРОВ'!$N$31</definedName>
    <definedName name="ID_81567191" localSheetId="24">'ТАБ.16.1 НАРУЖНОЕ ИНФОРМИРОВ'!$G$32</definedName>
    <definedName name="ID_81567192" localSheetId="24">'ТАБ.16.1 НАРУЖНОЕ ИНФОРМИРОВ'!$H$32</definedName>
    <definedName name="ID_81567193" localSheetId="24">'ТАБ.16.1 НАРУЖНОЕ ИНФОРМИРОВ'!$I$32</definedName>
    <definedName name="ID_81567194" localSheetId="24">'ТАБ.16.1 НАРУЖНОЕ ИНФОРМИРОВ'!$J$32</definedName>
    <definedName name="ID_81567195" localSheetId="24">'ТАБ.16.1 НАРУЖНОЕ ИНФОРМИРОВ'!$K$32</definedName>
    <definedName name="ID_81567196" localSheetId="24">'ТАБ.16.1 НАРУЖНОЕ ИНФОРМИРОВ'!$L$32</definedName>
    <definedName name="ID_81567197" localSheetId="24">'ТАБ.16.1 НАРУЖНОЕ ИНФОРМИРОВ'!$M$32</definedName>
    <definedName name="ID_81567198" localSheetId="24">'ТАБ.16.1 НАРУЖНОЕ ИНФОРМИРОВ'!$N$32</definedName>
    <definedName name="ID_81567199" localSheetId="24">'ТАБ.16.1 НАРУЖНОЕ ИНФОРМИРОВ'!$G$33</definedName>
    <definedName name="ID_81567200" localSheetId="24">'ТАБ.16.1 НАРУЖНОЕ ИНФОРМИРОВ'!$H$33</definedName>
    <definedName name="ID_81567201" localSheetId="24">'ТАБ.16.1 НАРУЖНОЕ ИНФОРМИРОВ'!$I$33</definedName>
    <definedName name="ID_81567202" localSheetId="24">'ТАБ.16.1 НАРУЖНОЕ ИНФОРМИРОВ'!$J$33</definedName>
    <definedName name="ID_81567203" localSheetId="24">'ТАБ.16.1 НАРУЖНОЕ ИНФОРМИРОВ'!$K$33</definedName>
    <definedName name="ID_81567204" localSheetId="24">'ТАБ.16.1 НАРУЖНОЕ ИНФОРМИРОВ'!$L$33</definedName>
    <definedName name="ID_81567205" localSheetId="24">'ТАБ.16.1 НАРУЖНОЕ ИНФОРМИРОВ'!$M$33</definedName>
    <definedName name="ID_81567206" localSheetId="24">'ТАБ.16.1 НАРУЖНОЕ ИНФОРМИРОВ'!$N$33</definedName>
    <definedName name="ID_81567207" localSheetId="24">'ТАБ.16.1 НАРУЖНОЕ ИНФОРМИРОВ'!$G$34</definedName>
    <definedName name="ID_81567208" localSheetId="24">'ТАБ.16.1 НАРУЖНОЕ ИНФОРМИРОВ'!$H$34</definedName>
    <definedName name="ID_81567209" localSheetId="24">'ТАБ.16.1 НАРУЖНОЕ ИНФОРМИРОВ'!$I$34</definedName>
    <definedName name="ID_81567210" localSheetId="24">'ТАБ.16.1 НАРУЖНОЕ ИНФОРМИРОВ'!$J$34</definedName>
    <definedName name="ID_81567211" localSheetId="24">'ТАБ.16.1 НАРУЖНОЕ ИНФОРМИРОВ'!$K$34</definedName>
    <definedName name="ID_81567212" localSheetId="24">'ТАБ.16.1 НАРУЖНОЕ ИНФОРМИРОВ'!$L$34</definedName>
    <definedName name="ID_81567213" localSheetId="24">'ТАБ.16.1 НАРУЖНОЕ ИНФОРМИРОВ'!$M$34</definedName>
    <definedName name="ID_81567214" localSheetId="24">'ТАБ.16.1 НАРУЖНОЕ ИНФОРМИРОВ'!$N$34</definedName>
    <definedName name="ID_81567215" localSheetId="24">'ТАБ.16.1 НАРУЖНОЕ ИНФОРМИРОВ'!#REF!</definedName>
    <definedName name="ID_81567216" localSheetId="24">'ТАБ.16.1 НАРУЖНОЕ ИНФОРМИРОВ'!#REF!</definedName>
    <definedName name="ID_81567217" localSheetId="24">'ТАБ.16.1 НАРУЖНОЕ ИНФОРМИРОВ'!#REF!</definedName>
    <definedName name="ID_81567218" localSheetId="24">'ТАБ.16.1 НАРУЖНОЕ ИНФОРМИРОВ'!#REF!</definedName>
    <definedName name="ID_81567219" localSheetId="24">'ТАБ.16.1 НАРУЖНОЕ ИНФОРМИРОВ'!#REF!</definedName>
    <definedName name="ID_81567220" localSheetId="24">'ТАБ.16.1 НАРУЖНОЕ ИНФОРМИРОВ'!#REF!</definedName>
    <definedName name="ID_81567221" localSheetId="24">'ТАБ.16.1 НАРУЖНОЕ ИНФОРМИРОВ'!#REF!</definedName>
    <definedName name="ID_81567222" localSheetId="24">'ТАБ.16.1 НАРУЖНОЕ ИНФОРМИРОВ'!#REF!</definedName>
    <definedName name="ID_81567223" localSheetId="24">'ТАБ.16.1 НАРУЖНОЕ ИНФОРМИРОВ'!#REF!</definedName>
    <definedName name="ID_81567224" localSheetId="24">'ТАБ.16.1 НАРУЖНОЕ ИНФОРМИРОВ'!#REF!</definedName>
    <definedName name="ID_81567225" localSheetId="24">'ТАБ.16.1 НАРУЖНОЕ ИНФОРМИРОВ'!#REF!</definedName>
    <definedName name="ID_81567226" localSheetId="24">'ТАБ.16.1 НАРУЖНОЕ ИНФОРМИРОВ'!#REF!</definedName>
    <definedName name="ID_81567227" localSheetId="24">'ТАБ.16.1 НАРУЖНОЕ ИНФОРМИРОВ'!#REF!</definedName>
    <definedName name="ID_81567228" localSheetId="24">'ТАБ.16.1 НАРУЖНОЕ ИНФОРМИРОВ'!#REF!</definedName>
    <definedName name="ID_81567229" localSheetId="24">'ТАБ.16.1 НАРУЖНОЕ ИНФОРМИРОВ'!#REF!</definedName>
    <definedName name="ID_81567230" localSheetId="24">'ТАБ.16.1 НАРУЖНОЕ ИНФОРМИРОВ'!#REF!</definedName>
    <definedName name="ID_81567231" localSheetId="24">'ТАБ.16.1 НАРУЖНОЕ ИНФОРМИРОВ'!#REF!</definedName>
    <definedName name="ID_81567232" localSheetId="24">'ТАБ.16.1 НАРУЖНОЕ ИНФОРМИРОВ'!#REF!</definedName>
    <definedName name="ID_81567233" localSheetId="24">'ТАБ.16.1 НАРУЖНОЕ ИНФОРМИРОВ'!#REF!</definedName>
    <definedName name="ID_81567234" localSheetId="24">'ТАБ.16.1 НАРУЖНОЕ ИНФОРМИРОВ'!#REF!</definedName>
    <definedName name="ID_81567235" localSheetId="24">'ТАБ.16.1 НАРУЖНОЕ ИНФОРМИРОВ'!#REF!</definedName>
    <definedName name="ID_81567236" localSheetId="24">'ТАБ.16.1 НАРУЖНОЕ ИНФОРМИРОВ'!#REF!</definedName>
    <definedName name="ID_81567237" localSheetId="24">'ТАБ.16.1 НАРУЖНОЕ ИНФОРМИРОВ'!#REF!</definedName>
    <definedName name="ID_81567238" localSheetId="24">'ТАБ.16.1 НАРУЖНОЕ ИНФОРМИРОВ'!#REF!</definedName>
    <definedName name="ID_81567239" localSheetId="24">'ТАБ.16.1 НАРУЖНОЕ ИНФОРМИРОВ'!#REF!</definedName>
    <definedName name="ID_81567240" localSheetId="24">'ТАБ.16.1 НАРУЖНОЕ ИНФОРМИРОВ'!#REF!</definedName>
    <definedName name="ID_81567241" localSheetId="24">'ТАБ.16.1 НАРУЖНОЕ ИНФОРМИРОВ'!#REF!</definedName>
    <definedName name="ID_81567242" localSheetId="24">'ТАБ.16.1 НАРУЖНОЕ ИНФОРМИРОВ'!#REF!</definedName>
    <definedName name="ID_81567243" localSheetId="24">'ТАБ.16.1 НАРУЖНОЕ ИНФОРМИРОВ'!#REF!</definedName>
    <definedName name="ID_81567244" localSheetId="24">'ТАБ.16.1 НАРУЖНОЕ ИНФОРМИРОВ'!#REF!</definedName>
    <definedName name="ID_81567245" localSheetId="24">'ТАБ.16.1 НАРУЖНОЕ ИНФОРМИРОВ'!#REF!</definedName>
    <definedName name="ID_81567246" localSheetId="24">'ТАБ.16.1 НАРУЖНОЕ ИНФОРМИРОВ'!#REF!</definedName>
    <definedName name="ID_81567247" localSheetId="24">'ТАБ.16.1 НАРУЖНОЕ ИНФОРМИРОВ'!#REF!</definedName>
    <definedName name="ID_81567248" localSheetId="24">'ТАБ.16.1 НАРУЖНОЕ ИНФОРМИРОВ'!#REF!</definedName>
    <definedName name="ID_81567249" localSheetId="24">'ТАБ.16.1 НАРУЖНОЕ ИНФОРМИРОВ'!#REF!</definedName>
    <definedName name="ID_81567250" localSheetId="24">'ТАБ.16.1 НАРУЖНОЕ ИНФОРМИРОВ'!#REF!</definedName>
    <definedName name="ID_81567251" localSheetId="24">'ТАБ.16.1 НАРУЖНОЕ ИНФОРМИРОВ'!#REF!</definedName>
    <definedName name="ID_81567252" localSheetId="24">'ТАБ.16.1 НАРУЖНОЕ ИНФОРМИРОВ'!#REF!</definedName>
    <definedName name="ID_81567253" localSheetId="24">'ТАБ.16.1 НАРУЖНОЕ ИНФОРМИРОВ'!#REF!</definedName>
    <definedName name="ID_81567254" localSheetId="24">'ТАБ.16.1 НАРУЖНОЕ ИНФОРМИРОВ'!#REF!</definedName>
    <definedName name="ID_81567255" localSheetId="24">'ТАБ.16.1 НАРУЖНОЕ ИНФОРМИРОВ'!$G$48</definedName>
    <definedName name="ID_81567256" localSheetId="24">'ТАБ.16.1 НАРУЖНОЕ ИНФОРМИРОВ'!$H$48</definedName>
    <definedName name="ID_81567257" localSheetId="24">'ТАБ.16.1 НАРУЖНОЕ ИНФОРМИРОВ'!$I$48</definedName>
    <definedName name="ID_81567258" localSheetId="24">'ТАБ.16.1 НАРУЖНОЕ ИНФОРМИРОВ'!$J$48</definedName>
    <definedName name="ID_81567259" localSheetId="24">'ТАБ.16.1 НАРУЖНОЕ ИНФОРМИРОВ'!$K$48</definedName>
    <definedName name="ID_81567260" localSheetId="24">'ТАБ.16.1 НАРУЖНОЕ ИНФОРМИРОВ'!$L$48</definedName>
    <definedName name="ID_81567261" localSheetId="24">'ТАБ.16.1 НАРУЖНОЕ ИНФОРМИРОВ'!$M$48</definedName>
    <definedName name="ID_81567262" localSheetId="24">'ТАБ.16.1 НАРУЖНОЕ ИНФОРМИРОВ'!$N$48</definedName>
    <definedName name="ID_81567263" localSheetId="24">'ТАБ.16.1 НАРУЖНОЕ ИНФОРМИРОВ'!$G$49</definedName>
    <definedName name="ID_81567264" localSheetId="24">'ТАБ.16.1 НАРУЖНОЕ ИНФОРМИРОВ'!$H$49</definedName>
    <definedName name="ID_81567265" localSheetId="24">'ТАБ.16.1 НАРУЖНОЕ ИНФОРМИРОВ'!$I$49</definedName>
    <definedName name="ID_81567266" localSheetId="24">'ТАБ.16.1 НАРУЖНОЕ ИНФОРМИРОВ'!$J$49</definedName>
    <definedName name="ID_81567267" localSheetId="24">'ТАБ.16.1 НАРУЖНОЕ ИНФОРМИРОВ'!$K$49</definedName>
    <definedName name="ID_81567268" localSheetId="24">'ТАБ.16.1 НАРУЖНОЕ ИНФОРМИРОВ'!$L$49</definedName>
    <definedName name="ID_81567269" localSheetId="24">'ТАБ.16.1 НАРУЖНОЕ ИНФОРМИРОВ'!$M$49</definedName>
    <definedName name="ID_81567270" localSheetId="24">'ТАБ.16.1 НАРУЖНОЕ ИНФОРМИРОВ'!$N$49</definedName>
    <definedName name="ID_81567271" localSheetId="24">'ТАБ.16.1 НАРУЖНОЕ ИНФОРМИРОВ'!$G$54</definedName>
    <definedName name="ID_81567272" localSheetId="24">'ТАБ.16.1 НАРУЖНОЕ ИНФОРМИРОВ'!$H$54</definedName>
    <definedName name="ID_81567273" localSheetId="24">'ТАБ.16.1 НАРУЖНОЕ ИНФОРМИРОВ'!$I$54</definedName>
    <definedName name="ID_81567274" localSheetId="24">'ТАБ.16.1 НАРУЖНОЕ ИНФОРМИРОВ'!$J$54</definedName>
    <definedName name="ID_81567275" localSheetId="24">'ТАБ.16.1 НАРУЖНОЕ ИНФОРМИРОВ'!$K$54</definedName>
    <definedName name="ID_81567276" localSheetId="24">'ТАБ.16.1 НАРУЖНОЕ ИНФОРМИРОВ'!$L$54</definedName>
    <definedName name="ID_81567277" localSheetId="24">'ТАБ.16.1 НАРУЖНОЕ ИНФОРМИРОВ'!$M$54</definedName>
    <definedName name="ID_81567278" localSheetId="24">'ТАБ.16.1 НАРУЖНОЕ ИНФОРМИРОВ'!$N$54</definedName>
    <definedName name="INDEXES">Parameters!$A$87:$C$334</definedName>
    <definedName name="INDEXES1">Parameters!$A$87:$D$334</definedName>
    <definedName name="INDEXES2">Parameters!$A$87:$P$334</definedName>
    <definedName name="LAST_CALC_TYPE">Parameters!$E$336</definedName>
    <definedName name="NV_BUFFER">Parameters!$G$336</definedName>
    <definedName name="PROTECT_REPORT_SHEET">Parameters!$J$336</definedName>
    <definedName name="REPORT_AGENT">Parameters!$B$336</definedName>
    <definedName name="REPORT_DATE">Parameters!$A$336</definedName>
    <definedName name="REPORT_FORM">Parameters!$C$336</definedName>
    <definedName name="SECTIONS">Parameters!$R$87:$U$87</definedName>
    <definedName name="SECTIONS1">Parameters!$S$87:$U$87</definedName>
    <definedName name="SEQ_IDENT">Parameters!$L$336</definedName>
    <definedName name="TABLE_DIRECTION">Parameters!$K$336</definedName>
    <definedName name="TABLES">Parameters!$A$335:$P$335</definedName>
    <definedName name="TEMPLATE_CODE">Parameters!$I$336</definedName>
    <definedName name="_xlnm.Print_Titles" localSheetId="3">Indexes!$9:$12</definedName>
    <definedName name="_xlnm.Print_Titles" localSheetId="17">Прил_1_Стоим.набора!$7:$10</definedName>
    <definedName name="_xlnm.Print_Titles" localSheetId="11">'Т.7._Печатная прод.город.О '!$9:$11</definedName>
    <definedName name="_xlnm.Print_Titles" localSheetId="24">'ТАБ.16.1 НАРУЖНОЕ ИНФОРМИРОВ'!$9:$12</definedName>
    <definedName name="_xlnm.Print_Titles" localSheetId="4">Таб_1_Исходн.!$11:$15</definedName>
    <definedName name="_xlnm.Print_Titles" localSheetId="23">'Таб_16_Печатная информационная'!$8:$10</definedName>
    <definedName name="_xlnm.Print_Titles" localSheetId="2">Таб_18_СВОД!$9:$12</definedName>
    <definedName name="_xlnm.Print_Titles" localSheetId="13">Таб_9_Связь!$8:$9</definedName>
    <definedName name="_xlnm.Print_Area" localSheetId="3">Indexes!$A$1:$H$56</definedName>
    <definedName name="_xlnm.Print_Area" localSheetId="17">Прил_1_Стоим.набора!$A$1:$P$30</definedName>
    <definedName name="_xlnm.Print_Area" localSheetId="16">Прил_2_Стоим.бумаги!$A$1:$Q$16</definedName>
    <definedName name="_xlnm.Print_Area" localSheetId="11">'Т.7._Печатная прод.город.О '!$A$1:$H$63</definedName>
    <definedName name="_xlnm.Print_Area" localSheetId="24">'ТАБ.16.1 НАРУЖНОЕ ИНФОРМИРОВ'!$A$1:$N$56</definedName>
    <definedName name="_xlnm.Print_Area" localSheetId="4">Таб_1_Исходн.!$A$1:$N$37</definedName>
    <definedName name="_xlnm.Print_Area" localSheetId="14">Таб_10_Канцелярия!$A$1:$F$40</definedName>
    <definedName name="_xlnm.Print_Area" localSheetId="18">Таб_11_Командировочные!$A$1:$K$35</definedName>
    <definedName name="_xlnm.Print_Area" localSheetId="19">Таб_12_Вывески!$A$1:$E$34</definedName>
    <definedName name="_xlnm.Print_Area" localSheetId="20">'Таб_13_расходные материалы'!$A$1:$F$39</definedName>
    <definedName name="_xlnm.Print_Area" localSheetId="21">'Таб_14_Другие расходы на оборуд'!$A$1:$F$41</definedName>
    <definedName name="_xlnm.Print_Area" localSheetId="22">'Таб_15_Договоры ГПХ'!$A$1:$F$32</definedName>
    <definedName name="_xlnm.Print_Area" localSheetId="23">'Таб_16_Печатная информационная'!$A$1:$H$39</definedName>
    <definedName name="_xlnm.Print_Area" localSheetId="25">'Таб_17_Другие расходы QR коды'!$A$1:$E$27</definedName>
    <definedName name="_xlnm.Print_Area" localSheetId="2">Таб_18_СВОД!$A$1:$E$46</definedName>
    <definedName name="_xlnm.Print_Area" localSheetId="5">Таб_2_Компенс.УИК!$A$1:$J$27</definedName>
    <definedName name="_xlnm.Print_Area" localSheetId="6">'Таб_3_ДОТ_ УИК'!$A$1:$R$42</definedName>
    <definedName name="_xlnm.Print_Area" localSheetId="7">Таб_4_Компенс.ТИК!$A$1:$J$28</definedName>
    <definedName name="_xlnm.Print_Area" localSheetId="9">Таб_5.1_ДОТ_ТИК_шт._осн!$A$1:$S$34</definedName>
    <definedName name="_xlnm.Print_Area" localSheetId="8">Таб_5_ДОТ_ТИК!$A$1:$S$34</definedName>
    <definedName name="_xlnm.Print_Area" localSheetId="10">Таб_6_Бюллетени!$A$1:$H$35</definedName>
    <definedName name="_xlnm.Print_Area" localSheetId="12">Таб_8_Транспорт!$A$1:$M$24</definedName>
    <definedName name="_xlnm.Print_Area" localSheetId="13">Таб_9_Связь!$A$1:$G$30</definedName>
    <definedName name="Субьекты" localSheetId="24">#REF!</definedName>
    <definedName name="Субьекты">#REF!</definedName>
  </definedNames>
  <calcPr calcId="162913" fullPrecision="0"/>
</workbook>
</file>

<file path=xl/calcChain.xml><?xml version="1.0" encoding="utf-8"?>
<calcChain xmlns="http://schemas.openxmlformats.org/spreadsheetml/2006/main">
  <c r="N28" i="28" l="1"/>
  <c r="D30" i="11" l="1"/>
  <c r="D24" i="11"/>
  <c r="D18" i="11"/>
  <c r="L18" i="11" s="1"/>
  <c r="K18" i="11"/>
  <c r="H14" i="9"/>
  <c r="I14" i="9" s="1"/>
  <c r="H16" i="11"/>
  <c r="D31" i="7"/>
  <c r="D29" i="7"/>
  <c r="C29" i="7" s="1"/>
  <c r="E27" i="7"/>
  <c r="D16" i="11" s="1"/>
  <c r="I16" i="11" s="1"/>
  <c r="F27" i="7"/>
  <c r="G27" i="7"/>
  <c r="D28" i="11" s="1"/>
  <c r="H27" i="7"/>
  <c r="I27" i="7"/>
  <c r="J27" i="7"/>
  <c r="L27" i="7"/>
  <c r="M27" i="7"/>
  <c r="N27" i="7"/>
  <c r="D27" i="32" l="1"/>
  <c r="D29" i="32"/>
  <c r="D30" i="32" s="1"/>
  <c r="D21" i="32"/>
  <c r="D23" i="32"/>
  <c r="D24" i="32" s="1"/>
  <c r="D17" i="32"/>
  <c r="D18" i="32" s="1"/>
  <c r="L18" i="32" s="1"/>
  <c r="D15" i="32"/>
  <c r="D22" i="11"/>
  <c r="M18" i="11"/>
  <c r="N18" i="11"/>
  <c r="O18" i="11" l="1"/>
  <c r="H56" i="34"/>
  <c r="H55" i="34"/>
  <c r="H54" i="34"/>
  <c r="H53" i="34"/>
  <c r="H50" i="34"/>
  <c r="N30" i="32"/>
  <c r="M30" i="32"/>
  <c r="L30" i="32"/>
  <c r="K30" i="32"/>
  <c r="N29" i="32"/>
  <c r="M29" i="32"/>
  <c r="L29" i="32"/>
  <c r="K29" i="32"/>
  <c r="N28" i="32"/>
  <c r="M28" i="32"/>
  <c r="L28" i="32"/>
  <c r="K28" i="32"/>
  <c r="N27" i="32"/>
  <c r="M27" i="32"/>
  <c r="L27" i="32"/>
  <c r="K27" i="32"/>
  <c r="N24" i="32"/>
  <c r="M24" i="32"/>
  <c r="L24" i="32"/>
  <c r="K24" i="32"/>
  <c r="N23" i="32"/>
  <c r="M23" i="32"/>
  <c r="L23" i="32"/>
  <c r="K23" i="32"/>
  <c r="N22" i="32"/>
  <c r="M22" i="32"/>
  <c r="L22" i="32"/>
  <c r="K22" i="32"/>
  <c r="N21" i="32"/>
  <c r="M21" i="32"/>
  <c r="L21" i="32"/>
  <c r="K21" i="32"/>
  <c r="N18" i="32"/>
  <c r="M18" i="32"/>
  <c r="K18" i="32"/>
  <c r="N17" i="32"/>
  <c r="M17" i="32"/>
  <c r="L17" i="32"/>
  <c r="K17" i="32"/>
  <c r="N16" i="32"/>
  <c r="M16" i="32"/>
  <c r="L16" i="32"/>
  <c r="K16" i="32"/>
  <c r="N15" i="32"/>
  <c r="M15" i="32"/>
  <c r="L15" i="32"/>
  <c r="K15" i="32"/>
  <c r="N29" i="11"/>
  <c r="M29" i="11"/>
  <c r="K29" i="11" s="1"/>
  <c r="L29" i="11"/>
  <c r="N28" i="11"/>
  <c r="M28" i="11"/>
  <c r="L28" i="11"/>
  <c r="K28" i="11"/>
  <c r="N27" i="11"/>
  <c r="M27" i="11"/>
  <c r="L27" i="11"/>
  <c r="O27" i="11" s="1"/>
  <c r="K27" i="11"/>
  <c r="K24" i="11"/>
  <c r="N23" i="11"/>
  <c r="M23" i="11"/>
  <c r="L23" i="11"/>
  <c r="K23" i="11"/>
  <c r="N22" i="11"/>
  <c r="M22" i="11"/>
  <c r="L22" i="11"/>
  <c r="K22" i="11" s="1"/>
  <c r="N21" i="11"/>
  <c r="M21" i="11"/>
  <c r="L21" i="11"/>
  <c r="K16" i="11"/>
  <c r="K17" i="11"/>
  <c r="P18" i="11"/>
  <c r="K15" i="11"/>
  <c r="L17" i="11"/>
  <c r="M17" i="11"/>
  <c r="N17" i="11"/>
  <c r="K16" i="9"/>
  <c r="K28" i="9"/>
  <c r="K27" i="9"/>
  <c r="K26" i="9"/>
  <c r="K25" i="9"/>
  <c r="K22" i="9"/>
  <c r="K21" i="9"/>
  <c r="K20" i="9"/>
  <c r="K19" i="9"/>
  <c r="K14" i="9"/>
  <c r="K15" i="9"/>
  <c r="K13" i="9"/>
  <c r="C31" i="32"/>
  <c r="C25" i="32"/>
  <c r="C19" i="32"/>
  <c r="F12" i="22"/>
  <c r="F21" i="22"/>
  <c r="F28" i="20"/>
  <c r="F27" i="20"/>
  <c r="F26" i="20"/>
  <c r="F25" i="20"/>
  <c r="F24" i="20"/>
  <c r="F23" i="20"/>
  <c r="F22" i="20"/>
  <c r="F21" i="20"/>
  <c r="F13" i="20"/>
  <c r="F14" i="20"/>
  <c r="F15" i="20"/>
  <c r="F16" i="20"/>
  <c r="F17" i="20"/>
  <c r="F18" i="20"/>
  <c r="F12" i="20"/>
  <c r="F19" i="20" s="1"/>
  <c r="H48" i="34"/>
  <c r="H47" i="34"/>
  <c r="H46" i="34"/>
  <c r="H45" i="34"/>
  <c r="H44" i="34"/>
  <c r="H43" i="34"/>
  <c r="H42" i="34"/>
  <c r="H41" i="34"/>
  <c r="H40" i="34"/>
  <c r="H36" i="34"/>
  <c r="H35" i="34"/>
  <c r="H34" i="34"/>
  <c r="H31" i="34"/>
  <c r="H30" i="34"/>
  <c r="H29" i="34"/>
  <c r="H28" i="34"/>
  <c r="H27" i="34"/>
  <c r="H21" i="34"/>
  <c r="H24" i="34"/>
  <c r="H22" i="34"/>
  <c r="H20" i="34"/>
  <c r="H19" i="34"/>
  <c r="H18" i="34"/>
  <c r="H17" i="34"/>
  <c r="H16" i="34"/>
  <c r="H15" i="34"/>
  <c r="H14" i="34"/>
  <c r="H13" i="34"/>
  <c r="H23" i="34"/>
  <c r="H25" i="34"/>
  <c r="H26" i="34"/>
  <c r="H32" i="34"/>
  <c r="H33" i="34"/>
  <c r="H37" i="34"/>
  <c r="H38" i="34"/>
  <c r="H39" i="34"/>
  <c r="H49" i="34"/>
  <c r="H16" i="14"/>
  <c r="H15" i="14"/>
  <c r="H17" i="14" s="1"/>
  <c r="F12" i="14"/>
  <c r="H14" i="14" s="1"/>
  <c r="C31" i="11"/>
  <c r="C25" i="11"/>
  <c r="C19" i="11"/>
  <c r="D30" i="7"/>
  <c r="D27" i="7" s="1"/>
  <c r="F29" i="20" l="1"/>
  <c r="F30" i="20" s="1"/>
  <c r="O28" i="32"/>
  <c r="P28" i="32" s="1"/>
  <c r="O22" i="32"/>
  <c r="P22" i="32" s="1"/>
  <c r="O16" i="32"/>
  <c r="P16" i="32" s="1"/>
  <c r="P27" i="11"/>
  <c r="O29" i="32"/>
  <c r="P29" i="32" s="1"/>
  <c r="O30" i="32"/>
  <c r="P30" i="32" s="1"/>
  <c r="O15" i="32"/>
  <c r="P15" i="32" s="1"/>
  <c r="O27" i="32"/>
  <c r="P27" i="32" s="1"/>
  <c r="O24" i="32"/>
  <c r="P24" i="32" s="1"/>
  <c r="O21" i="32"/>
  <c r="P21" i="32" s="1"/>
  <c r="O18" i="32"/>
  <c r="P18" i="32" s="1"/>
  <c r="O28" i="11"/>
  <c r="P28" i="11" s="1"/>
  <c r="O22" i="11"/>
  <c r="P22" i="11" s="1"/>
  <c r="O17" i="11"/>
  <c r="P17" i="11" s="1"/>
  <c r="O17" i="32"/>
  <c r="P17" i="32" s="1"/>
  <c r="O23" i="32"/>
  <c r="P23" i="32" s="1"/>
  <c r="O23" i="11"/>
  <c r="P23" i="11" s="1"/>
  <c r="O21" i="11"/>
  <c r="C32" i="32"/>
  <c r="O29" i="11"/>
  <c r="P29" i="11" s="1"/>
  <c r="K21" i="11"/>
  <c r="H51" i="34"/>
  <c r="F20" i="22"/>
  <c r="N24" i="11" l="1"/>
  <c r="M24" i="11"/>
  <c r="L24" i="11"/>
  <c r="N30" i="11"/>
  <c r="M30" i="11"/>
  <c r="K30" i="11" s="1"/>
  <c r="L30" i="11"/>
  <c r="P21" i="11"/>
  <c r="N54" i="37"/>
  <c r="M54" i="37"/>
  <c r="I54" i="37"/>
  <c r="N53" i="37"/>
  <c r="M53" i="37"/>
  <c r="I53" i="37"/>
  <c r="N52" i="37"/>
  <c r="M52" i="37"/>
  <c r="I52" i="37"/>
  <c r="N51" i="37"/>
  <c r="M51" i="37"/>
  <c r="I51" i="37"/>
  <c r="N50" i="37"/>
  <c r="M50" i="37"/>
  <c r="I50" i="37"/>
  <c r="N49" i="37"/>
  <c r="M49" i="37"/>
  <c r="I49" i="37"/>
  <c r="N48" i="37"/>
  <c r="M48" i="37"/>
  <c r="I48" i="37"/>
  <c r="N47" i="37"/>
  <c r="M47" i="37"/>
  <c r="I47" i="37"/>
  <c r="N46" i="37"/>
  <c r="M46" i="37"/>
  <c r="I46" i="37"/>
  <c r="N45" i="37"/>
  <c r="M45" i="37"/>
  <c r="I45" i="37"/>
  <c r="N44" i="37"/>
  <c r="M44" i="37"/>
  <c r="I44" i="37"/>
  <c r="L42" i="37"/>
  <c r="H42" i="37"/>
  <c r="N41" i="37"/>
  <c r="M41" i="37"/>
  <c r="I41" i="37"/>
  <c r="N40" i="37"/>
  <c r="M40" i="37"/>
  <c r="I40" i="37"/>
  <c r="N39" i="37"/>
  <c r="M39" i="37"/>
  <c r="I39" i="37"/>
  <c r="N38" i="37"/>
  <c r="M38" i="37"/>
  <c r="I38" i="37"/>
  <c r="N37" i="37"/>
  <c r="M37" i="37"/>
  <c r="I37" i="37"/>
  <c r="L35" i="37"/>
  <c r="H35" i="37"/>
  <c r="N34" i="37"/>
  <c r="M34" i="37"/>
  <c r="I34" i="37"/>
  <c r="N33" i="37"/>
  <c r="M33" i="37"/>
  <c r="I33" i="37"/>
  <c r="N32" i="37"/>
  <c r="M32" i="37"/>
  <c r="I32" i="37"/>
  <c r="N31" i="37"/>
  <c r="M31" i="37"/>
  <c r="I31" i="37"/>
  <c r="N30" i="37"/>
  <c r="M30" i="37"/>
  <c r="I30" i="37"/>
  <c r="N29" i="37"/>
  <c r="M29" i="37"/>
  <c r="I29" i="37"/>
  <c r="N28" i="37"/>
  <c r="M28" i="37"/>
  <c r="I28" i="37"/>
  <c r="N27" i="37"/>
  <c r="M27" i="37"/>
  <c r="I27" i="37"/>
  <c r="N26" i="37"/>
  <c r="M26" i="37"/>
  <c r="I26" i="37"/>
  <c r="L24" i="37"/>
  <c r="L55" i="37" s="1"/>
  <c r="H24" i="37"/>
  <c r="N23" i="37"/>
  <c r="M23" i="37"/>
  <c r="I23" i="37"/>
  <c r="N22" i="37"/>
  <c r="M22" i="37"/>
  <c r="I22" i="37"/>
  <c r="N21" i="37"/>
  <c r="M21" i="37"/>
  <c r="I21" i="37"/>
  <c r="N20" i="37"/>
  <c r="M20" i="37"/>
  <c r="I20" i="37"/>
  <c r="N19" i="37"/>
  <c r="M19" i="37"/>
  <c r="I19" i="37"/>
  <c r="N18" i="37"/>
  <c r="M18" i="37"/>
  <c r="I18" i="37"/>
  <c r="N17" i="37"/>
  <c r="M17" i="37"/>
  <c r="I17" i="37"/>
  <c r="N16" i="37"/>
  <c r="M16" i="37"/>
  <c r="I16" i="37"/>
  <c r="N15" i="37"/>
  <c r="M15" i="37"/>
  <c r="I15" i="37"/>
  <c r="L13" i="37"/>
  <c r="H13" i="37"/>
  <c r="O30" i="11" l="1"/>
  <c r="P30" i="11" s="1"/>
  <c r="O24" i="11"/>
  <c r="P24" i="11" s="1"/>
  <c r="M24" i="37"/>
  <c r="M13" i="37"/>
  <c r="M42" i="37"/>
  <c r="H55" i="37"/>
  <c r="M35" i="37"/>
  <c r="M55" i="37" l="1"/>
  <c r="K31" i="7" l="1"/>
  <c r="K27" i="7" s="1"/>
  <c r="K30" i="7"/>
  <c r="C30" i="7" s="1"/>
  <c r="K26" i="7"/>
  <c r="K25" i="7"/>
  <c r="N23" i="7"/>
  <c r="C29" i="9" s="1"/>
  <c r="D28" i="9" s="1"/>
  <c r="M23" i="7"/>
  <c r="L23" i="7"/>
  <c r="C17" i="9" s="1"/>
  <c r="D16" i="9" s="1"/>
  <c r="L16" i="9" s="1"/>
  <c r="D23" i="7"/>
  <c r="F57" i="34" l="1"/>
  <c r="C31" i="7"/>
  <c r="C27" i="7" s="1"/>
  <c r="K23" i="7"/>
  <c r="D17" i="9" l="1"/>
  <c r="F33" i="23"/>
  <c r="F23" i="23"/>
  <c r="F25" i="23"/>
  <c r="F24" i="23"/>
  <c r="F22" i="23"/>
  <c r="H57" i="34"/>
  <c r="H58" i="34" s="1"/>
  <c r="H59" i="34" s="1"/>
  <c r="D21" i="17" l="1"/>
  <c r="D16" i="17"/>
  <c r="D10" i="17"/>
  <c r="H26" i="23"/>
  <c r="H27" i="23"/>
  <c r="F13" i="23"/>
  <c r="H13" i="23" s="1"/>
  <c r="H11" i="23" s="1"/>
  <c r="D37" i="17"/>
  <c r="D36" i="17"/>
  <c r="D35" i="17"/>
  <c r="D32" i="17"/>
  <c r="D31" i="17"/>
  <c r="D30" i="17"/>
  <c r="D27" i="17"/>
  <c r="D26" i="17"/>
  <c r="D25" i="17"/>
  <c r="D15" i="17" l="1"/>
  <c r="D11" i="17"/>
  <c r="D12" i="17"/>
  <c r="D20" i="17"/>
  <c r="D22" i="17"/>
  <c r="D17" i="17"/>
  <c r="C13" i="8" l="1"/>
  <c r="C14" i="8"/>
  <c r="C15" i="8"/>
  <c r="D31" i="32" l="1"/>
  <c r="I30" i="32"/>
  <c r="H29" i="32"/>
  <c r="I29" i="32" s="1"/>
  <c r="M31" i="32"/>
  <c r="H28" i="32"/>
  <c r="I28" i="32" s="1"/>
  <c r="H27" i="32"/>
  <c r="I27" i="32" s="1"/>
  <c r="D25" i="32"/>
  <c r="I24" i="32"/>
  <c r="H23" i="32"/>
  <c r="I23" i="32" s="1"/>
  <c r="H22" i="32"/>
  <c r="I22" i="32" s="1"/>
  <c r="H21" i="32"/>
  <c r="I21" i="32" s="1"/>
  <c r="D19" i="32"/>
  <c r="I18" i="32"/>
  <c r="H17" i="32"/>
  <c r="I17" i="32" s="1"/>
  <c r="H16" i="32"/>
  <c r="I16" i="32" s="1"/>
  <c r="H15" i="32"/>
  <c r="I15" i="32" s="1"/>
  <c r="L19" i="32" l="1"/>
  <c r="N19" i="32"/>
  <c r="L31" i="32"/>
  <c r="N31" i="32"/>
  <c r="D32" i="32"/>
  <c r="L25" i="32"/>
  <c r="N25" i="32"/>
  <c r="M25" i="32"/>
  <c r="S22" i="32"/>
  <c r="M19" i="32"/>
  <c r="N32" i="32" l="1"/>
  <c r="L32" i="32"/>
  <c r="K19" i="32"/>
  <c r="S16" i="32"/>
  <c r="M32" i="32"/>
  <c r="K25" i="32"/>
  <c r="O25" i="32"/>
  <c r="Q22" i="32"/>
  <c r="R22" i="32" s="1"/>
  <c r="S18" i="32"/>
  <c r="Q18" i="32"/>
  <c r="R18" i="32" s="1"/>
  <c r="Q29" i="32"/>
  <c r="R29" i="32" s="1"/>
  <c r="S29" i="32"/>
  <c r="S28" i="32"/>
  <c r="Q28" i="32"/>
  <c r="R28" i="32" s="1"/>
  <c r="S17" i="32"/>
  <c r="Q17" i="32"/>
  <c r="R17" i="32" s="1"/>
  <c r="S30" i="32"/>
  <c r="Q30" i="32"/>
  <c r="R30" i="32" s="1"/>
  <c r="K31" i="32"/>
  <c r="O31" i="32"/>
  <c r="S24" i="32"/>
  <c r="Q24" i="32"/>
  <c r="R24" i="32" s="1"/>
  <c r="Q23" i="32"/>
  <c r="R23" i="32" s="1"/>
  <c r="S23" i="32"/>
  <c r="Q16" i="32" l="1"/>
  <c r="T16" i="32" s="1"/>
  <c r="O19" i="32"/>
  <c r="O32" i="32" s="1"/>
  <c r="S21" i="32"/>
  <c r="P25" i="32"/>
  <c r="K32" i="32"/>
  <c r="S15" i="32"/>
  <c r="P19" i="32"/>
  <c r="R16" i="32" l="1"/>
  <c r="P31" i="32"/>
  <c r="P32" i="32" s="1"/>
  <c r="D17" i="4" s="1"/>
  <c r="S27" i="32"/>
  <c r="Q12" i="27"/>
  <c r="E37" i="17" s="1"/>
  <c r="P12" i="27"/>
  <c r="O12" i="27"/>
  <c r="E27" i="17" s="1"/>
  <c r="N12" i="27"/>
  <c r="E22" i="17" s="1"/>
  <c r="P11" i="27"/>
  <c r="O11" i="27"/>
  <c r="E26" i="17" s="1"/>
  <c r="N11" i="27"/>
  <c r="M11" i="27"/>
  <c r="L11" i="27"/>
  <c r="H13" i="9" l="1"/>
  <c r="F13" i="8"/>
  <c r="D29" i="9" l="1"/>
  <c r="H22" i="11"/>
  <c r="I22" i="11" s="1"/>
  <c r="H21" i="11"/>
  <c r="I21" i="11" s="1"/>
  <c r="H19" i="9"/>
  <c r="I19" i="9" s="1"/>
  <c r="I13" i="9"/>
  <c r="O15" i="28"/>
  <c r="N15" i="28"/>
  <c r="M15" i="28"/>
  <c r="L15" i="28"/>
  <c r="K15" i="28"/>
  <c r="N14" i="28"/>
  <c r="L14" i="28"/>
  <c r="K14" i="28"/>
  <c r="N19" i="28"/>
  <c r="L19" i="28"/>
  <c r="K19" i="28"/>
  <c r="N24" i="28"/>
  <c r="L24" i="28"/>
  <c r="N23" i="28"/>
  <c r="L23" i="28"/>
  <c r="K23" i="28"/>
  <c r="K27" i="28"/>
  <c r="M29" i="28"/>
  <c r="L29" i="28"/>
  <c r="K29" i="28"/>
  <c r="M30" i="28"/>
  <c r="P30" i="28"/>
  <c r="O30" i="28"/>
  <c r="N30" i="28"/>
  <c r="N29" i="28"/>
  <c r="O29" i="28"/>
  <c r="P29" i="28"/>
  <c r="P28" i="28"/>
  <c r="O28" i="28"/>
  <c r="L30" i="28"/>
  <c r="K30" i="28"/>
  <c r="P27" i="28"/>
  <c r="O27" i="28"/>
  <c r="N27" i="28"/>
  <c r="M27" i="28"/>
  <c r="L27" i="28"/>
  <c r="P26" i="28"/>
  <c r="O26" i="28"/>
  <c r="N26" i="28"/>
  <c r="M26" i="28"/>
  <c r="L26" i="28"/>
  <c r="K26" i="28"/>
  <c r="P25" i="28"/>
  <c r="O25" i="28"/>
  <c r="N25" i="28"/>
  <c r="M25" i="28"/>
  <c r="L25" i="28"/>
  <c r="K25" i="28"/>
  <c r="P24" i="28"/>
  <c r="O24" i="28"/>
  <c r="P23" i="28"/>
  <c r="O23" i="28"/>
  <c r="M23" i="28"/>
  <c r="P21" i="28"/>
  <c r="O21" i="28"/>
  <c r="N21" i="28"/>
  <c r="M21" i="28"/>
  <c r="L21" i="28"/>
  <c r="K21" i="28"/>
  <c r="M20" i="28"/>
  <c r="L20" i="28"/>
  <c r="K20" i="28"/>
  <c r="M19" i="28"/>
  <c r="M18" i="28"/>
  <c r="L18" i="28"/>
  <c r="K18" i="28"/>
  <c r="M17" i="28"/>
  <c r="L17" i="28"/>
  <c r="K17" i="28"/>
  <c r="M16" i="28"/>
  <c r="L16" i="28"/>
  <c r="K16" i="28"/>
  <c r="P15" i="28"/>
  <c r="M13" i="28"/>
  <c r="L13" i="28"/>
  <c r="K13" i="28"/>
  <c r="M22" i="28"/>
  <c r="L22" i="28"/>
  <c r="K22" i="28"/>
  <c r="O13" i="28"/>
  <c r="N13" i="28"/>
  <c r="F27" i="22"/>
  <c r="D25" i="11"/>
  <c r="F16" i="16"/>
  <c r="P13" i="28"/>
  <c r="O14" i="28"/>
  <c r="P14" i="28"/>
  <c r="M14" i="28"/>
  <c r="Q11" i="27"/>
  <c r="E36" i="17" s="1"/>
  <c r="F36" i="17" s="1"/>
  <c r="M28" i="28"/>
  <c r="L28" i="28"/>
  <c r="K28" i="28"/>
  <c r="P18" i="28"/>
  <c r="P19" i="28"/>
  <c r="P20" i="28"/>
  <c r="P22" i="28"/>
  <c r="O18" i="28"/>
  <c r="O19" i="28"/>
  <c r="O20" i="28"/>
  <c r="O22" i="28"/>
  <c r="N20" i="28"/>
  <c r="N22" i="28"/>
  <c r="N18" i="28"/>
  <c r="P17" i="28"/>
  <c r="O17" i="28"/>
  <c r="N17" i="28"/>
  <c r="P16" i="28"/>
  <c r="O16" i="28"/>
  <c r="N16" i="28"/>
  <c r="M12" i="27"/>
  <c r="E17" i="17" s="1"/>
  <c r="F17" i="17" s="1"/>
  <c r="L12" i="27"/>
  <c r="E12" i="17" s="1"/>
  <c r="F12" i="17" s="1"/>
  <c r="D19" i="26"/>
  <c r="D45" i="4" s="1"/>
  <c r="F28" i="22"/>
  <c r="F26" i="22"/>
  <c r="F25" i="22"/>
  <c r="F22" i="22"/>
  <c r="D41" i="4"/>
  <c r="D39" i="4"/>
  <c r="F19" i="22"/>
  <c r="D38" i="4" s="1"/>
  <c r="F15" i="22"/>
  <c r="F22" i="21"/>
  <c r="F21" i="21"/>
  <c r="F20" i="21"/>
  <c r="F19" i="21"/>
  <c r="F18" i="21"/>
  <c r="F15" i="21"/>
  <c r="F14" i="21"/>
  <c r="F13" i="21"/>
  <c r="F12" i="21"/>
  <c r="F11" i="21"/>
  <c r="E24" i="19"/>
  <c r="E22" i="19"/>
  <c r="E21" i="19"/>
  <c r="E20" i="19"/>
  <c r="E19" i="19"/>
  <c r="E16" i="19"/>
  <c r="E14" i="19"/>
  <c r="E13" i="19"/>
  <c r="E12" i="19"/>
  <c r="E11" i="19"/>
  <c r="J15" i="18"/>
  <c r="H15" i="18"/>
  <c r="G15" i="18"/>
  <c r="J14" i="18"/>
  <c r="H14" i="18"/>
  <c r="G14" i="18"/>
  <c r="F37" i="17"/>
  <c r="F32" i="17"/>
  <c r="F31" i="17"/>
  <c r="F27" i="17"/>
  <c r="F26" i="17"/>
  <c r="F22" i="17"/>
  <c r="F21" i="17"/>
  <c r="F16" i="17"/>
  <c r="F11" i="17"/>
  <c r="F24" i="16"/>
  <c r="F22" i="16"/>
  <c r="F21" i="16"/>
  <c r="F20" i="16"/>
  <c r="F19" i="16"/>
  <c r="F14" i="16"/>
  <c r="F13" i="16"/>
  <c r="F12" i="16"/>
  <c r="F11" i="16"/>
  <c r="L20" i="15"/>
  <c r="G20" i="15"/>
  <c r="L19" i="15"/>
  <c r="G19" i="15"/>
  <c r="L18" i="15"/>
  <c r="G18" i="15"/>
  <c r="L15" i="15"/>
  <c r="G15" i="15"/>
  <c r="L14" i="15"/>
  <c r="G14" i="15"/>
  <c r="L13" i="15"/>
  <c r="G13" i="15"/>
  <c r="H24" i="14"/>
  <c r="F24" i="14"/>
  <c r="H21" i="14"/>
  <c r="F21" i="14"/>
  <c r="F17" i="14"/>
  <c r="F14" i="14"/>
  <c r="C32" i="11"/>
  <c r="D31" i="11"/>
  <c r="I30" i="11"/>
  <c r="H29" i="11"/>
  <c r="I29" i="11" s="1"/>
  <c r="H28" i="11"/>
  <c r="I28" i="11" s="1"/>
  <c r="H27" i="11"/>
  <c r="I27" i="11" s="1"/>
  <c r="I24" i="11"/>
  <c r="H23" i="11"/>
  <c r="I23" i="11" s="1"/>
  <c r="D19" i="11"/>
  <c r="H18" i="11"/>
  <c r="I18" i="11" s="1"/>
  <c r="H17" i="11"/>
  <c r="I17" i="11" s="1"/>
  <c r="N16" i="11"/>
  <c r="M16" i="11"/>
  <c r="L16" i="11"/>
  <c r="N15" i="11"/>
  <c r="M15" i="11"/>
  <c r="L15" i="11"/>
  <c r="H15" i="11"/>
  <c r="I15" i="11" s="1"/>
  <c r="C16" i="10"/>
  <c r="F15" i="10"/>
  <c r="H14" i="10"/>
  <c r="F14" i="10"/>
  <c r="H13" i="10"/>
  <c r="F13" i="10"/>
  <c r="H28" i="9"/>
  <c r="I28" i="9" s="1"/>
  <c r="H27" i="9"/>
  <c r="I27" i="9" s="1"/>
  <c r="H26" i="9"/>
  <c r="I26" i="9" s="1"/>
  <c r="H25" i="9"/>
  <c r="I25" i="9" s="1"/>
  <c r="H21" i="9"/>
  <c r="I21" i="9" s="1"/>
  <c r="H20" i="9"/>
  <c r="I20" i="9" s="1"/>
  <c r="I16" i="9"/>
  <c r="H15" i="9"/>
  <c r="I15" i="9" s="1"/>
  <c r="C16" i="8"/>
  <c r="F15" i="8"/>
  <c r="H14" i="8"/>
  <c r="F14" i="8"/>
  <c r="H13" i="8"/>
  <c r="I13" i="8" s="1"/>
  <c r="J13" i="8" s="1"/>
  <c r="L26" i="9"/>
  <c r="C23" i="9"/>
  <c r="D22" i="9" s="1"/>
  <c r="L14" i="9"/>
  <c r="C40" i="4"/>
  <c r="C31" i="4"/>
  <c r="C24" i="4"/>
  <c r="D13" i="1"/>
  <c r="E13" i="1"/>
  <c r="F13" i="1"/>
  <c r="G13" i="1"/>
  <c r="C15" i="1"/>
  <c r="H15" i="1"/>
  <c r="C16" i="1"/>
  <c r="H16" i="1"/>
  <c r="C17" i="1"/>
  <c r="H17" i="1"/>
  <c r="C18" i="1"/>
  <c r="H18" i="1"/>
  <c r="D19" i="1"/>
  <c r="E19" i="1"/>
  <c r="F19" i="1"/>
  <c r="G19" i="1"/>
  <c r="H19" i="1" s="1"/>
  <c r="C21" i="1"/>
  <c r="H21" i="1"/>
  <c r="C22" i="1"/>
  <c r="H22" i="1"/>
  <c r="C23" i="1"/>
  <c r="H23" i="1"/>
  <c r="D24" i="1"/>
  <c r="E24" i="1"/>
  <c r="F24" i="1"/>
  <c r="G24" i="1"/>
  <c r="H24" i="1" s="1"/>
  <c r="C26" i="1"/>
  <c r="H26" i="1"/>
  <c r="C27" i="1"/>
  <c r="H27" i="1"/>
  <c r="C28" i="1"/>
  <c r="H28" i="1"/>
  <c r="C29" i="1"/>
  <c r="H29" i="1"/>
  <c r="C30" i="1"/>
  <c r="H30" i="1"/>
  <c r="D31" i="1"/>
  <c r="E31" i="1"/>
  <c r="F31" i="1"/>
  <c r="G31" i="1"/>
  <c r="H31" i="1" s="1"/>
  <c r="C33" i="1"/>
  <c r="H33" i="1"/>
  <c r="C34" i="1"/>
  <c r="H34" i="1"/>
  <c r="C35" i="1"/>
  <c r="H35" i="1"/>
  <c r="C36" i="1"/>
  <c r="H36" i="1"/>
  <c r="D37" i="1"/>
  <c r="E37" i="1"/>
  <c r="F37" i="1"/>
  <c r="G37" i="1"/>
  <c r="H37" i="1" s="1"/>
  <c r="C39" i="1"/>
  <c r="H39" i="1"/>
  <c r="C40" i="1"/>
  <c r="H40" i="1"/>
  <c r="C41" i="1"/>
  <c r="H41" i="1"/>
  <c r="C42" i="1"/>
  <c r="H42" i="1"/>
  <c r="C43" i="1"/>
  <c r="H43" i="1"/>
  <c r="C44" i="1"/>
  <c r="H44" i="1"/>
  <c r="C45" i="1"/>
  <c r="H45" i="1"/>
  <c r="C46" i="1"/>
  <c r="H46" i="1"/>
  <c r="C47" i="1"/>
  <c r="H47" i="1"/>
  <c r="F16" i="21" l="1"/>
  <c r="E34" i="4" s="1"/>
  <c r="O16" i="11"/>
  <c r="P16" i="11" s="1"/>
  <c r="S16" i="11" s="1"/>
  <c r="D23" i="9"/>
  <c r="Q18" i="11"/>
  <c r="R18" i="11" s="1"/>
  <c r="O15" i="11"/>
  <c r="P15" i="11" s="1"/>
  <c r="H25" i="14"/>
  <c r="E20" i="4" s="1"/>
  <c r="C20" i="4" s="1"/>
  <c r="E37" i="4"/>
  <c r="C37" i="4" s="1"/>
  <c r="D21" i="4"/>
  <c r="F23" i="22"/>
  <c r="D43" i="4" s="1"/>
  <c r="F23" i="21"/>
  <c r="D34" i="4" s="1"/>
  <c r="F10" i="17"/>
  <c r="F13" i="17" s="1"/>
  <c r="D42" i="4"/>
  <c r="C42" i="4" s="1"/>
  <c r="M21" i="9"/>
  <c r="L20" i="9"/>
  <c r="L22" i="9"/>
  <c r="M19" i="9"/>
  <c r="L21" i="9"/>
  <c r="N25" i="9"/>
  <c r="N27" i="9"/>
  <c r="C30" i="9"/>
  <c r="N26" i="9"/>
  <c r="N28" i="9"/>
  <c r="L15" i="9"/>
  <c r="L19" i="9"/>
  <c r="M20" i="9"/>
  <c r="M25" i="9"/>
  <c r="L25" i="9"/>
  <c r="M14" i="9"/>
  <c r="M15" i="9"/>
  <c r="M16" i="9"/>
  <c r="O16" i="9" s="1"/>
  <c r="P16" i="9" s="1"/>
  <c r="R16" i="9" s="1"/>
  <c r="E35" i="17"/>
  <c r="F35" i="17" s="1"/>
  <c r="F38" i="17" s="1"/>
  <c r="F15" i="17"/>
  <c r="F18" i="17" s="1"/>
  <c r="N14" i="9"/>
  <c r="N15" i="9"/>
  <c r="N16" i="9"/>
  <c r="N19" i="9"/>
  <c r="N20" i="9"/>
  <c r="N21" i="9"/>
  <c r="L27" i="9"/>
  <c r="L28" i="9"/>
  <c r="F25" i="17"/>
  <c r="F28" i="17" s="1"/>
  <c r="F20" i="17"/>
  <c r="F23" i="17" s="1"/>
  <c r="L13" i="9"/>
  <c r="L17" i="9" s="1"/>
  <c r="M13" i="9"/>
  <c r="N13" i="9"/>
  <c r="M26" i="9"/>
  <c r="M27" i="9"/>
  <c r="M28" i="9"/>
  <c r="E17" i="19"/>
  <c r="E32" i="4" s="1"/>
  <c r="F30" i="17"/>
  <c r="F33" i="17" s="1"/>
  <c r="M20" i="15"/>
  <c r="M14" i="15"/>
  <c r="G16" i="15"/>
  <c r="I13" i="10"/>
  <c r="J13" i="10" s="1"/>
  <c r="M19" i="15"/>
  <c r="C24" i="1"/>
  <c r="I14" i="10"/>
  <c r="J14" i="10" s="1"/>
  <c r="K15" i="18"/>
  <c r="M15" i="15"/>
  <c r="Q24" i="11"/>
  <c r="R24" i="11" s="1"/>
  <c r="D32" i="11"/>
  <c r="L19" i="11"/>
  <c r="C31" i="1"/>
  <c r="M13" i="15"/>
  <c r="N19" i="11"/>
  <c r="E25" i="19"/>
  <c r="D32" i="4" s="1"/>
  <c r="D48" i="1"/>
  <c r="S22" i="11"/>
  <c r="N25" i="11"/>
  <c r="G21" i="15"/>
  <c r="G48" i="1"/>
  <c r="H48" i="1" s="1"/>
  <c r="F48" i="1"/>
  <c r="F17" i="16"/>
  <c r="E43" i="4"/>
  <c r="I15" i="8"/>
  <c r="J15" i="8" s="1"/>
  <c r="C37" i="1"/>
  <c r="I14" i="8"/>
  <c r="J14" i="8" s="1"/>
  <c r="L31" i="11"/>
  <c r="M25" i="11"/>
  <c r="M18" i="15"/>
  <c r="E48" i="1"/>
  <c r="C19" i="1"/>
  <c r="C13" i="1"/>
  <c r="I17" i="9"/>
  <c r="N31" i="11"/>
  <c r="L21" i="15"/>
  <c r="F25" i="16"/>
  <c r="D26" i="4" s="1"/>
  <c r="K14" i="18"/>
  <c r="D33" i="4"/>
  <c r="C17" i="4"/>
  <c r="I15" i="10"/>
  <c r="J15" i="10" s="1"/>
  <c r="I29" i="9"/>
  <c r="C41" i="4"/>
  <c r="M31" i="11"/>
  <c r="L16" i="15"/>
  <c r="H13" i="1"/>
  <c r="E26" i="4"/>
  <c r="L25" i="11"/>
  <c r="M19" i="11"/>
  <c r="F24" i="21" l="1"/>
  <c r="C34" i="4"/>
  <c r="N17" i="9"/>
  <c r="M17" i="9"/>
  <c r="M22" i="9"/>
  <c r="M23" i="9" s="1"/>
  <c r="N22" i="9"/>
  <c r="N23" i="9" s="1"/>
  <c r="I22" i="9"/>
  <c r="I23" i="9" s="1"/>
  <c r="O14" i="9"/>
  <c r="P14" i="9" s="1"/>
  <c r="O26" i="9"/>
  <c r="P26" i="9" s="1"/>
  <c r="O19" i="9"/>
  <c r="P19" i="9" s="1"/>
  <c r="O22" i="9"/>
  <c r="P22" i="9" s="1"/>
  <c r="O28" i="9"/>
  <c r="P28" i="9" s="1"/>
  <c r="O21" i="9"/>
  <c r="P21" i="9" s="1"/>
  <c r="O27" i="9"/>
  <c r="P27" i="9" s="1"/>
  <c r="O15" i="9"/>
  <c r="P15" i="9" s="1"/>
  <c r="O20" i="9"/>
  <c r="P20" i="9" s="1"/>
  <c r="O13" i="9"/>
  <c r="P13" i="9" s="1"/>
  <c r="O25" i="9"/>
  <c r="P25" i="9" s="1"/>
  <c r="F29" i="22"/>
  <c r="D18" i="4"/>
  <c r="D29" i="4"/>
  <c r="C32" i="4"/>
  <c r="K31" i="11"/>
  <c r="D28" i="4"/>
  <c r="C28" i="4" s="1"/>
  <c r="E26" i="19"/>
  <c r="D35" i="4"/>
  <c r="H25" i="23"/>
  <c r="H21" i="23"/>
  <c r="H16" i="23"/>
  <c r="F13" i="22"/>
  <c r="H17" i="23"/>
  <c r="E33" i="4"/>
  <c r="C33" i="4" s="1"/>
  <c r="H24" i="23"/>
  <c r="D11" i="26"/>
  <c r="H30" i="23"/>
  <c r="H28" i="23" s="1"/>
  <c r="H20" i="23"/>
  <c r="F14" i="22"/>
  <c r="E39" i="4" s="1"/>
  <c r="C39" i="4" s="1"/>
  <c r="D27" i="4"/>
  <c r="L23" i="9"/>
  <c r="M29" i="9"/>
  <c r="L29" i="9"/>
  <c r="N29" i="9"/>
  <c r="S27" i="11"/>
  <c r="K16" i="18"/>
  <c r="J16" i="10"/>
  <c r="D15" i="4" s="1"/>
  <c r="C48" i="1"/>
  <c r="S18" i="11"/>
  <c r="K19" i="11"/>
  <c r="Q16" i="11"/>
  <c r="R16" i="11" s="1"/>
  <c r="F39" i="17"/>
  <c r="C43" i="4"/>
  <c r="M21" i="15"/>
  <c r="S24" i="11"/>
  <c r="G22" i="15"/>
  <c r="E27" i="4"/>
  <c r="N32" i="11"/>
  <c r="J16" i="8"/>
  <c r="E15" i="4" s="1"/>
  <c r="Q30" i="11"/>
  <c r="R30" i="11" s="1"/>
  <c r="S30" i="11"/>
  <c r="L32" i="11"/>
  <c r="K25" i="11"/>
  <c r="F26" i="16"/>
  <c r="O19" i="11"/>
  <c r="C26" i="4"/>
  <c r="P19" i="11"/>
  <c r="Q17" i="11"/>
  <c r="R17" i="11" s="1"/>
  <c r="S17" i="11"/>
  <c r="Q23" i="11"/>
  <c r="R23" i="11" s="1"/>
  <c r="S23" i="11"/>
  <c r="Q28" i="11"/>
  <c r="R28" i="11" s="1"/>
  <c r="S28" i="11"/>
  <c r="M16" i="15"/>
  <c r="L22" i="15"/>
  <c r="M32" i="11"/>
  <c r="O31" i="11"/>
  <c r="R13" i="9" l="1"/>
  <c r="P17" i="9"/>
  <c r="F17" i="22"/>
  <c r="H18" i="23"/>
  <c r="H14" i="23" s="1"/>
  <c r="H36" i="23" s="1"/>
  <c r="F30" i="22"/>
  <c r="C29" i="4"/>
  <c r="D25" i="4"/>
  <c r="D22" i="4" s="1"/>
  <c r="C15" i="4"/>
  <c r="Q25" i="9"/>
  <c r="E29" i="4"/>
  <c r="E38" i="4"/>
  <c r="C38" i="4" s="1"/>
  <c r="E45" i="4"/>
  <c r="C45" i="4" s="1"/>
  <c r="D26" i="26"/>
  <c r="K29" i="9"/>
  <c r="O29" i="9" s="1"/>
  <c r="M30" i="9"/>
  <c r="K17" i="9"/>
  <c r="O17" i="9" s="1"/>
  <c r="Q26" i="9"/>
  <c r="L30" i="9"/>
  <c r="Q21" i="9"/>
  <c r="K23" i="9"/>
  <c r="O23" i="9" s="1"/>
  <c r="N30" i="9"/>
  <c r="Q14" i="9"/>
  <c r="R22" i="9"/>
  <c r="Q22" i="9"/>
  <c r="R20" i="9"/>
  <c r="Q20" i="9"/>
  <c r="Q15" i="9"/>
  <c r="R15" i="9"/>
  <c r="Q16" i="9"/>
  <c r="Q27" i="9"/>
  <c r="R27" i="9"/>
  <c r="Q28" i="9"/>
  <c r="R28" i="9"/>
  <c r="T16" i="11"/>
  <c r="K32" i="11"/>
  <c r="C27" i="4"/>
  <c r="O25" i="11"/>
  <c r="O32" i="11" s="1"/>
  <c r="S21" i="11"/>
  <c r="P25" i="11"/>
  <c r="Q22" i="11"/>
  <c r="R22" i="11" s="1"/>
  <c r="S15" i="11"/>
  <c r="P31" i="11"/>
  <c r="M22" i="15"/>
  <c r="E25" i="4"/>
  <c r="E44" i="4" l="1"/>
  <c r="C44" i="4" s="1"/>
  <c r="E21" i="4"/>
  <c r="E18" i="4" s="1"/>
  <c r="R26" i="9"/>
  <c r="P29" i="9"/>
  <c r="R25" i="9"/>
  <c r="K30" i="9"/>
  <c r="O30" i="9" s="1"/>
  <c r="C35" i="4"/>
  <c r="E35" i="4"/>
  <c r="R21" i="9"/>
  <c r="R14" i="9"/>
  <c r="Q13" i="9"/>
  <c r="Q29" i="11"/>
  <c r="R29" i="11" s="1"/>
  <c r="S29" i="11"/>
  <c r="P32" i="11"/>
  <c r="D16" i="4" s="1"/>
  <c r="E22" i="4"/>
  <c r="C25" i="4"/>
  <c r="C22" i="4" s="1"/>
  <c r="R19" i="9"/>
  <c r="Q19" i="9"/>
  <c r="P23" i="9"/>
  <c r="D13" i="4" l="1"/>
  <c r="D46" i="4" s="1"/>
  <c r="P30" i="9"/>
  <c r="E16" i="4" s="1"/>
  <c r="E13" i="4" s="1"/>
  <c r="E46" i="4" s="1"/>
  <c r="E47" i="4" s="1"/>
  <c r="E48" i="4" s="1"/>
  <c r="D47" i="4" l="1"/>
  <c r="D48" i="4" s="1"/>
  <c r="C48" i="4" s="1"/>
  <c r="C46" i="4"/>
  <c r="C47" i="4" s="1"/>
  <c r="C16" i="4"/>
  <c r="C13" i="4" s="1"/>
  <c r="C21" i="4"/>
  <c r="C18" i="4"/>
</calcChain>
</file>

<file path=xl/comments1.xml><?xml version="1.0" encoding="utf-8"?>
<comments xmlns="http://schemas.openxmlformats.org/spreadsheetml/2006/main">
  <authors>
    <author>adminfc</author>
  </authors>
  <commentList>
    <comment ref="A3" authorId="0" shapeId="0">
      <text>
        <r>
          <rPr>
            <sz val="9"/>
            <color indexed="81"/>
            <rFont val="Tahoma"/>
            <family val="2"/>
            <charset val="204"/>
          </rPr>
          <t>REP_ORG_TEXT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04"/>
          </rPr>
          <t>PSVSV_060_03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04"/>
          </rPr>
          <t>PSVSV_060_04</t>
        </r>
      </text>
    </comment>
    <comment ref="E13" authorId="0" shapeId="0">
      <text>
        <r>
          <rPr>
            <sz val="9"/>
            <color indexed="81"/>
            <rFont val="Tahoma"/>
            <family val="2"/>
            <charset val="204"/>
          </rPr>
          <t>PSVSV_060_05</t>
        </r>
      </text>
    </comment>
    <comment ref="F13" authorId="0" shapeId="0">
      <text>
        <r>
          <rPr>
            <sz val="9"/>
            <color indexed="81"/>
            <rFont val="Tahoma"/>
            <family val="2"/>
            <charset val="204"/>
          </rPr>
          <t>PSVSV_060_06</t>
        </r>
      </text>
    </comment>
    <comment ref="G13" authorId="0" shapeId="0">
      <text>
        <r>
          <rPr>
            <sz val="9"/>
            <color indexed="81"/>
            <rFont val="Tahoma"/>
            <family val="2"/>
            <charset val="204"/>
          </rPr>
          <t>PSVSV_060_07</t>
        </r>
      </text>
    </comment>
    <comment ref="H13" authorId="0" shapeId="0">
      <text>
        <r>
          <rPr>
            <sz val="9"/>
            <color indexed="81"/>
            <rFont val="Tahoma"/>
            <family val="2"/>
            <charset val="204"/>
          </rPr>
          <t>PSVSV_060_08</t>
        </r>
      </text>
    </comment>
    <comment ref="C15" authorId="0" shapeId="0">
      <text>
        <r>
          <rPr>
            <sz val="9"/>
            <color indexed="81"/>
            <rFont val="Tahoma"/>
            <family val="2"/>
            <charset val="204"/>
          </rPr>
          <t>PSVSV_061_03</t>
        </r>
      </text>
    </comment>
    <comment ref="D15" authorId="0" shapeId="0">
      <text>
        <r>
          <rPr>
            <sz val="9"/>
            <color indexed="81"/>
            <rFont val="Tahoma"/>
            <family val="2"/>
            <charset val="204"/>
          </rPr>
          <t>ITOGSV_061_04</t>
        </r>
      </text>
    </comment>
    <comment ref="E15" authorId="0" shapeId="0">
      <text>
        <r>
          <rPr>
            <sz val="9"/>
            <color indexed="81"/>
            <rFont val="Tahoma"/>
            <family val="2"/>
            <charset val="204"/>
          </rPr>
          <t>ITOGSV_061_05</t>
        </r>
      </text>
    </comment>
    <comment ref="F15" authorId="0" shapeId="0">
      <text>
        <r>
          <rPr>
            <sz val="9"/>
            <color indexed="81"/>
            <rFont val="Tahoma"/>
            <family val="2"/>
            <charset val="204"/>
          </rPr>
          <t>ITOGSV_061_06</t>
        </r>
      </text>
    </comment>
    <comment ref="G15" authorId="0" shapeId="0">
      <text>
        <r>
          <rPr>
            <sz val="9"/>
            <color indexed="81"/>
            <rFont val="Tahoma"/>
            <family val="2"/>
            <charset val="204"/>
          </rPr>
          <t>ITOGSV_061_07</t>
        </r>
      </text>
    </comment>
    <comment ref="H15" authorId="0" shapeId="0">
      <text>
        <r>
          <rPr>
            <sz val="9"/>
            <color indexed="81"/>
            <rFont val="Tahoma"/>
            <family val="2"/>
            <charset val="204"/>
          </rPr>
          <t>PSVSV_061_08</t>
        </r>
      </text>
    </comment>
    <comment ref="C16" authorId="0" shapeId="0">
      <text>
        <r>
          <rPr>
            <sz val="9"/>
            <color indexed="81"/>
            <rFont val="Tahoma"/>
            <family val="2"/>
            <charset val="204"/>
          </rPr>
          <t>PSVSV_062_03</t>
        </r>
      </text>
    </comment>
    <comment ref="D16" authorId="0" shapeId="0">
      <text>
        <r>
          <rPr>
            <sz val="9"/>
            <color indexed="81"/>
            <rFont val="Tahoma"/>
            <family val="2"/>
            <charset val="204"/>
          </rPr>
          <t>ITOGSV_062_04</t>
        </r>
      </text>
    </comment>
    <comment ref="E16" authorId="0" shapeId="0">
      <text>
        <r>
          <rPr>
            <sz val="9"/>
            <color indexed="81"/>
            <rFont val="Tahoma"/>
            <family val="2"/>
            <charset val="204"/>
          </rPr>
          <t>ITOGSV_062_05</t>
        </r>
      </text>
    </comment>
    <comment ref="F16" authorId="0" shapeId="0">
      <text>
        <r>
          <rPr>
            <sz val="9"/>
            <color indexed="81"/>
            <rFont val="Tahoma"/>
            <family val="2"/>
            <charset val="204"/>
          </rPr>
          <t>ITOGSV_062_06</t>
        </r>
      </text>
    </comment>
    <comment ref="G16" authorId="0" shapeId="0">
      <text>
        <r>
          <rPr>
            <sz val="9"/>
            <color indexed="81"/>
            <rFont val="Tahoma"/>
            <family val="2"/>
            <charset val="204"/>
          </rPr>
          <t>ITOGSV_062_07</t>
        </r>
      </text>
    </comment>
    <comment ref="H16" authorId="0" shapeId="0">
      <text>
        <r>
          <rPr>
            <sz val="9"/>
            <color indexed="81"/>
            <rFont val="Tahoma"/>
            <family val="2"/>
            <charset val="204"/>
          </rPr>
          <t>PSVSV_062_08</t>
        </r>
      </text>
    </comment>
    <comment ref="C17" authorId="0" shapeId="0">
      <text>
        <r>
          <rPr>
            <sz val="9"/>
            <color indexed="81"/>
            <rFont val="Tahoma"/>
            <family val="2"/>
            <charset val="204"/>
          </rPr>
          <t>PSVSV_063_03</t>
        </r>
      </text>
    </comment>
    <comment ref="D17" authorId="0" shapeId="0">
      <text>
        <r>
          <rPr>
            <sz val="9"/>
            <color indexed="81"/>
            <rFont val="Tahoma"/>
            <family val="2"/>
            <charset val="204"/>
          </rPr>
          <t>ITOGSV_063_04</t>
        </r>
      </text>
    </comment>
    <comment ref="E17" authorId="0" shapeId="0">
      <text>
        <r>
          <rPr>
            <sz val="9"/>
            <color indexed="81"/>
            <rFont val="Tahoma"/>
            <family val="2"/>
            <charset val="204"/>
          </rPr>
          <t>ITOGSV_063_05</t>
        </r>
      </text>
    </comment>
    <comment ref="G17" authorId="0" shapeId="0">
      <text>
        <r>
          <rPr>
            <sz val="9"/>
            <color indexed="81"/>
            <rFont val="Tahoma"/>
            <family val="2"/>
            <charset val="204"/>
          </rPr>
          <t>ITOGSV_063_07</t>
        </r>
      </text>
    </comment>
    <comment ref="H17" authorId="0" shapeId="0">
      <text>
        <r>
          <rPr>
            <sz val="9"/>
            <color indexed="81"/>
            <rFont val="Tahoma"/>
            <family val="2"/>
            <charset val="204"/>
          </rPr>
          <t>PSVSV_063_08</t>
        </r>
      </text>
    </comment>
    <comment ref="D18" authorId="0" shapeId="0">
      <text>
        <r>
          <rPr>
            <sz val="9"/>
            <color indexed="81"/>
            <rFont val="Tahoma"/>
            <family val="2"/>
            <charset val="204"/>
          </rPr>
          <t>ITOGSV_080_04</t>
        </r>
      </text>
    </comment>
    <comment ref="E18" authorId="0" shapeId="0">
      <text>
        <r>
          <rPr>
            <sz val="9"/>
            <color indexed="81"/>
            <rFont val="Tahoma"/>
            <family val="2"/>
            <charset val="204"/>
          </rPr>
          <t>ITOGSV_080_05</t>
        </r>
      </text>
    </comment>
    <comment ref="G18" authorId="0" shapeId="0">
      <text>
        <r>
          <rPr>
            <sz val="9"/>
            <color indexed="81"/>
            <rFont val="Tahoma"/>
            <family val="2"/>
            <charset val="204"/>
          </rPr>
          <t>ITOGSV_080_07</t>
        </r>
      </text>
    </comment>
    <comment ref="H18" authorId="0" shapeId="0">
      <text>
        <r>
          <rPr>
            <sz val="9"/>
            <color indexed="81"/>
            <rFont val="Tahoma"/>
            <family val="2"/>
            <charset val="204"/>
          </rPr>
          <t>PSVSV_080_08</t>
        </r>
      </text>
    </comment>
    <comment ref="C19" authorId="0" shapeId="0">
      <text>
        <r>
          <rPr>
            <sz val="9"/>
            <color indexed="81"/>
            <rFont val="Tahoma"/>
            <family val="2"/>
            <charset val="204"/>
          </rPr>
          <t>PSVSV_0901_03</t>
        </r>
      </text>
    </comment>
    <comment ref="D19" authorId="0" shapeId="0">
      <text>
        <r>
          <rPr>
            <sz val="9"/>
            <color indexed="81"/>
            <rFont val="Tahoma"/>
            <family val="2"/>
            <charset val="204"/>
          </rPr>
          <t>PSVSV_0901_04</t>
        </r>
      </text>
    </comment>
    <comment ref="E19" authorId="0" shapeId="0">
      <text>
        <r>
          <rPr>
            <sz val="9"/>
            <color indexed="81"/>
            <rFont val="Tahoma"/>
            <family val="2"/>
            <charset val="204"/>
          </rPr>
          <t>PSVSV_0901_05</t>
        </r>
      </text>
    </comment>
    <comment ref="F19" authorId="0" shapeId="0">
      <text>
        <r>
          <rPr>
            <sz val="9"/>
            <color indexed="81"/>
            <rFont val="Tahoma"/>
            <family val="2"/>
            <charset val="204"/>
          </rPr>
          <t>PSVSV_0901_06</t>
        </r>
      </text>
    </comment>
    <comment ref="G19" authorId="0" shapeId="0">
      <text>
        <r>
          <rPr>
            <sz val="9"/>
            <color indexed="81"/>
            <rFont val="Tahoma"/>
            <family val="2"/>
            <charset val="204"/>
          </rPr>
          <t>PSVSV_0901_07</t>
        </r>
      </text>
    </comment>
    <comment ref="H19" authorId="0" shapeId="0">
      <text>
        <r>
          <rPr>
            <sz val="9"/>
            <color indexed="81"/>
            <rFont val="Tahoma"/>
            <family val="2"/>
            <charset val="204"/>
          </rPr>
          <t>PSVSV_0901_08</t>
        </r>
      </text>
    </comment>
    <comment ref="C21" authorId="0" shapeId="0">
      <text>
        <r>
          <rPr>
            <sz val="9"/>
            <color indexed="81"/>
            <rFont val="Tahoma"/>
            <family val="2"/>
            <charset val="204"/>
          </rPr>
          <t>PSVSV_0911_03</t>
        </r>
      </text>
    </comment>
    <comment ref="F21" authorId="0" shapeId="0">
      <text>
        <r>
          <rPr>
            <sz val="9"/>
            <color indexed="81"/>
            <rFont val="Tahoma"/>
            <family val="2"/>
            <charset val="204"/>
          </rPr>
          <t>ITOGSV_091_06</t>
        </r>
      </text>
    </comment>
    <comment ref="G21" authorId="0" shapeId="0">
      <text>
        <r>
          <rPr>
            <sz val="9"/>
            <color indexed="81"/>
            <rFont val="Tahoma"/>
            <family val="2"/>
            <charset val="204"/>
          </rPr>
          <t>ITOGSV_091_07</t>
        </r>
      </text>
    </comment>
    <comment ref="H21" authorId="0" shapeId="0">
      <text>
        <r>
          <rPr>
            <sz val="9"/>
            <color indexed="81"/>
            <rFont val="Tahoma"/>
            <family val="2"/>
            <charset val="204"/>
          </rPr>
          <t>PSVSV_0911_08</t>
        </r>
      </text>
    </comment>
    <comment ref="C22" authorId="0" shapeId="0">
      <text>
        <r>
          <rPr>
            <sz val="9"/>
            <color indexed="81"/>
            <rFont val="Tahoma"/>
            <family val="2"/>
            <charset val="204"/>
          </rPr>
          <t>PSVSV_092_03</t>
        </r>
      </text>
    </comment>
    <comment ref="F22" authorId="0" shapeId="0">
      <text>
        <r>
          <rPr>
            <sz val="9"/>
            <color indexed="81"/>
            <rFont val="Tahoma"/>
            <family val="2"/>
            <charset val="204"/>
          </rPr>
          <t>ITOGSV_092_06</t>
        </r>
      </text>
    </comment>
    <comment ref="G22" authorId="0" shapeId="0">
      <text>
        <r>
          <rPr>
            <sz val="9"/>
            <color indexed="81"/>
            <rFont val="Tahoma"/>
            <family val="2"/>
            <charset val="204"/>
          </rPr>
          <t>ITOGSV_092_07</t>
        </r>
      </text>
    </comment>
    <comment ref="H22" authorId="0" shapeId="0">
      <text>
        <r>
          <rPr>
            <sz val="9"/>
            <color indexed="81"/>
            <rFont val="Tahoma"/>
            <family val="2"/>
            <charset val="204"/>
          </rPr>
          <t>PSVSV_092_08</t>
        </r>
      </text>
    </comment>
    <comment ref="C23" authorId="0" shapeId="0">
      <text>
        <r>
          <rPr>
            <sz val="9"/>
            <color indexed="81"/>
            <rFont val="Tahoma"/>
            <family val="2"/>
            <charset val="204"/>
          </rPr>
          <t>PSVSV_093_03</t>
        </r>
      </text>
    </comment>
    <comment ref="D23" authorId="0" shapeId="0">
      <text>
        <r>
          <rPr>
            <sz val="9"/>
            <color indexed="81"/>
            <rFont val="Tahoma"/>
            <family val="2"/>
            <charset val="204"/>
          </rPr>
          <t>ITOGSV_093_04</t>
        </r>
      </text>
    </comment>
    <comment ref="E23" authorId="0" shapeId="0">
      <text>
        <r>
          <rPr>
            <sz val="9"/>
            <color indexed="81"/>
            <rFont val="Tahoma"/>
            <family val="2"/>
            <charset val="204"/>
          </rPr>
          <t>ITOGSV_093_05</t>
        </r>
      </text>
    </comment>
    <comment ref="F23" authorId="0" shapeId="0">
      <text>
        <r>
          <rPr>
            <sz val="9"/>
            <color indexed="81"/>
            <rFont val="Tahoma"/>
            <family val="2"/>
            <charset val="204"/>
          </rPr>
          <t>ITOGSV_093_06</t>
        </r>
      </text>
    </comment>
    <comment ref="G23" authorId="0" shapeId="0">
      <text>
        <r>
          <rPr>
            <sz val="9"/>
            <color indexed="81"/>
            <rFont val="Tahoma"/>
            <family val="2"/>
            <charset val="204"/>
          </rPr>
          <t>ITOGSV_093_07</t>
        </r>
      </text>
    </comment>
    <comment ref="H23" authorId="0" shapeId="0">
      <text>
        <r>
          <rPr>
            <sz val="9"/>
            <color indexed="81"/>
            <rFont val="Tahoma"/>
            <family val="2"/>
            <charset val="204"/>
          </rPr>
          <t>PSVSV_093_08</t>
        </r>
      </text>
    </comment>
    <comment ref="C24" authorId="0" shapeId="0">
      <text>
        <r>
          <rPr>
            <sz val="9"/>
            <color indexed="81"/>
            <rFont val="Tahoma"/>
            <family val="2"/>
            <charset val="204"/>
          </rPr>
          <t>PSVSV_100_03</t>
        </r>
      </text>
    </comment>
    <comment ref="D24" authorId="0" shapeId="0">
      <text>
        <r>
          <rPr>
            <sz val="9"/>
            <color indexed="81"/>
            <rFont val="Tahoma"/>
            <family val="2"/>
            <charset val="204"/>
          </rPr>
          <t>PSVSV_100_04</t>
        </r>
      </text>
    </comment>
    <comment ref="E24" authorId="0" shapeId="0">
      <text>
        <r>
          <rPr>
            <sz val="9"/>
            <color indexed="81"/>
            <rFont val="Tahoma"/>
            <family val="2"/>
            <charset val="204"/>
          </rPr>
          <t>PSVSV_100_05</t>
        </r>
      </text>
    </comment>
    <comment ref="F24" authorId="0" shapeId="0">
      <text>
        <r>
          <rPr>
            <sz val="9"/>
            <color indexed="81"/>
            <rFont val="Tahoma"/>
            <family val="2"/>
            <charset val="204"/>
          </rPr>
          <t>PSVSV_100_06</t>
        </r>
      </text>
    </comment>
    <comment ref="G24" authorId="0" shapeId="0">
      <text>
        <r>
          <rPr>
            <sz val="9"/>
            <color indexed="81"/>
            <rFont val="Tahoma"/>
            <family val="2"/>
            <charset val="204"/>
          </rPr>
          <t>PSVSV_100_07</t>
        </r>
      </text>
    </comment>
    <comment ref="H24" authorId="0" shapeId="0">
      <text>
        <r>
          <rPr>
            <sz val="9"/>
            <color indexed="81"/>
            <rFont val="Tahoma"/>
            <family val="2"/>
            <charset val="204"/>
          </rPr>
          <t>PSVSV_100_08</t>
        </r>
      </text>
    </comment>
    <comment ref="C26" authorId="0" shapeId="0">
      <text>
        <r>
          <rPr>
            <sz val="9"/>
            <color indexed="81"/>
            <rFont val="Tahoma"/>
            <family val="2"/>
            <charset val="204"/>
          </rPr>
          <t>PSVSV_101_03</t>
        </r>
      </text>
    </comment>
    <comment ref="F26" authorId="0" shapeId="0">
      <text>
        <r>
          <rPr>
            <sz val="9"/>
            <color indexed="81"/>
            <rFont val="Tahoma"/>
            <family val="2"/>
            <charset val="204"/>
          </rPr>
          <t>ITOGSV_101_06</t>
        </r>
      </text>
    </comment>
    <comment ref="G26" authorId="0" shapeId="0">
      <text>
        <r>
          <rPr>
            <sz val="9"/>
            <color indexed="81"/>
            <rFont val="Tahoma"/>
            <family val="2"/>
            <charset val="204"/>
          </rPr>
          <t>ITOGSV_101_07</t>
        </r>
      </text>
    </comment>
    <comment ref="H26" authorId="0" shapeId="0">
      <text>
        <r>
          <rPr>
            <sz val="9"/>
            <color indexed="81"/>
            <rFont val="Tahoma"/>
            <family val="2"/>
            <charset val="204"/>
          </rPr>
          <t>PSVSV_101_08</t>
        </r>
      </text>
    </comment>
    <comment ref="C27" authorId="0" shapeId="0">
      <text>
        <r>
          <rPr>
            <sz val="9"/>
            <color indexed="81"/>
            <rFont val="Tahoma"/>
            <family val="2"/>
            <charset val="204"/>
          </rPr>
          <t>PSVSV_102_03</t>
        </r>
      </text>
    </comment>
    <comment ref="D27" authorId="0" shapeId="0">
      <text>
        <r>
          <rPr>
            <sz val="9"/>
            <color indexed="81"/>
            <rFont val="Tahoma"/>
            <family val="2"/>
            <charset val="204"/>
          </rPr>
          <t>ITOGSV_102_04</t>
        </r>
      </text>
    </comment>
    <comment ref="E27" authorId="0" shapeId="0">
      <text>
        <r>
          <rPr>
            <sz val="9"/>
            <color indexed="81"/>
            <rFont val="Tahoma"/>
            <family val="2"/>
            <charset val="204"/>
          </rPr>
          <t>ITOGSV_102_05</t>
        </r>
      </text>
    </comment>
    <comment ref="F27" authorId="0" shapeId="0">
      <text>
        <r>
          <rPr>
            <sz val="9"/>
            <color indexed="81"/>
            <rFont val="Tahoma"/>
            <family val="2"/>
            <charset val="204"/>
          </rPr>
          <t>ITOGSV_102_06</t>
        </r>
      </text>
    </comment>
    <comment ref="G27" authorId="0" shapeId="0">
      <text>
        <r>
          <rPr>
            <sz val="9"/>
            <color indexed="81"/>
            <rFont val="Tahoma"/>
            <family val="2"/>
            <charset val="204"/>
          </rPr>
          <t>ITOGSV_102_07</t>
        </r>
      </text>
    </comment>
    <comment ref="H27" authorId="0" shapeId="0">
      <text>
        <r>
          <rPr>
            <sz val="9"/>
            <color indexed="81"/>
            <rFont val="Tahoma"/>
            <family val="2"/>
            <charset val="204"/>
          </rPr>
          <t>PSVSV_102_08</t>
        </r>
      </text>
    </comment>
    <comment ref="C28" authorId="0" shapeId="0">
      <text>
        <r>
          <rPr>
            <sz val="9"/>
            <color indexed="81"/>
            <rFont val="Tahoma"/>
            <family val="2"/>
            <charset val="204"/>
          </rPr>
          <t>PSVSV_110_03</t>
        </r>
      </text>
    </comment>
    <comment ref="D28" authorId="0" shapeId="0">
      <text>
        <r>
          <rPr>
            <sz val="9"/>
            <color indexed="81"/>
            <rFont val="Tahoma"/>
            <family val="2"/>
            <charset val="204"/>
          </rPr>
          <t>ITOGSV_110_04</t>
        </r>
      </text>
    </comment>
    <comment ref="E28" authorId="0" shapeId="0">
      <text>
        <r>
          <rPr>
            <sz val="9"/>
            <color indexed="81"/>
            <rFont val="Tahoma"/>
            <family val="2"/>
            <charset val="204"/>
          </rPr>
          <t>ITOGSV_110_05</t>
        </r>
      </text>
    </comment>
    <comment ref="F28" authorId="0" shapeId="0">
      <text>
        <r>
          <rPr>
            <sz val="9"/>
            <color indexed="81"/>
            <rFont val="Tahoma"/>
            <family val="2"/>
            <charset val="204"/>
          </rPr>
          <t>ITOGSV_110_06</t>
        </r>
      </text>
    </comment>
    <comment ref="G28" authorId="0" shapeId="0">
      <text>
        <r>
          <rPr>
            <sz val="9"/>
            <color indexed="81"/>
            <rFont val="Tahoma"/>
            <family val="2"/>
            <charset val="204"/>
          </rPr>
          <t>ITOGSV_110_07</t>
        </r>
      </text>
    </comment>
    <comment ref="H28" authorId="0" shapeId="0">
      <text>
        <r>
          <rPr>
            <sz val="9"/>
            <color indexed="81"/>
            <rFont val="Tahoma"/>
            <family val="2"/>
            <charset val="204"/>
          </rPr>
          <t>PSVSV_110_08</t>
        </r>
      </text>
    </comment>
    <comment ref="C29" authorId="0" shapeId="0">
      <text>
        <r>
          <rPr>
            <sz val="9"/>
            <color indexed="81"/>
            <rFont val="Tahoma"/>
            <family val="2"/>
            <charset val="204"/>
          </rPr>
          <t>PSVSV_120_03</t>
        </r>
      </text>
    </comment>
    <comment ref="D29" authorId="0" shapeId="0">
      <text>
        <r>
          <rPr>
            <sz val="9"/>
            <color indexed="81"/>
            <rFont val="Tahoma"/>
            <family val="2"/>
            <charset val="204"/>
          </rPr>
          <t>ITOGSV_120_04</t>
        </r>
      </text>
    </comment>
    <comment ref="E29" authorId="0" shapeId="0">
      <text>
        <r>
          <rPr>
            <sz val="9"/>
            <color indexed="81"/>
            <rFont val="Tahoma"/>
            <family val="2"/>
            <charset val="204"/>
          </rPr>
          <t>ITOGSV_120_05</t>
        </r>
      </text>
    </comment>
    <comment ref="F29" authorId="0" shapeId="0">
      <text>
        <r>
          <rPr>
            <sz val="9"/>
            <color indexed="81"/>
            <rFont val="Tahoma"/>
            <family val="2"/>
            <charset val="204"/>
          </rPr>
          <t>ITOGSV_120_06</t>
        </r>
      </text>
    </comment>
    <comment ref="G29" authorId="0" shapeId="0">
      <text>
        <r>
          <rPr>
            <sz val="9"/>
            <color indexed="81"/>
            <rFont val="Tahoma"/>
            <family val="2"/>
            <charset val="204"/>
          </rPr>
          <t>ITOGSV_120_07</t>
        </r>
      </text>
    </comment>
    <comment ref="H29" authorId="0" shapeId="0">
      <text>
        <r>
          <rPr>
            <sz val="9"/>
            <color indexed="81"/>
            <rFont val="Tahoma"/>
            <family val="2"/>
            <charset val="204"/>
          </rPr>
          <t>PSVSV_120_08</t>
        </r>
      </text>
    </comment>
    <comment ref="C30" authorId="0" shapeId="0">
      <text>
        <r>
          <rPr>
            <sz val="9"/>
            <color indexed="81"/>
            <rFont val="Tahoma"/>
            <family val="2"/>
            <charset val="204"/>
          </rPr>
          <t>PSVSV_130_03</t>
        </r>
      </text>
    </comment>
    <comment ref="D30" authorId="0" shapeId="0">
      <text>
        <r>
          <rPr>
            <sz val="9"/>
            <color indexed="81"/>
            <rFont val="Tahoma"/>
            <family val="2"/>
            <charset val="204"/>
          </rPr>
          <t>ITOGSV_130_04</t>
        </r>
      </text>
    </comment>
    <comment ref="E30" authorId="0" shapeId="0">
      <text>
        <r>
          <rPr>
            <sz val="9"/>
            <color indexed="81"/>
            <rFont val="Tahoma"/>
            <family val="2"/>
            <charset val="204"/>
          </rPr>
          <t>ITOGSV_130_05</t>
        </r>
      </text>
    </comment>
    <comment ref="F30" authorId="0" shapeId="0">
      <text>
        <r>
          <rPr>
            <sz val="9"/>
            <color indexed="81"/>
            <rFont val="Tahoma"/>
            <family val="2"/>
            <charset val="204"/>
          </rPr>
          <t>ITOGSV_130_06</t>
        </r>
      </text>
    </comment>
    <comment ref="G30" authorId="0" shapeId="0">
      <text>
        <r>
          <rPr>
            <sz val="9"/>
            <color indexed="81"/>
            <rFont val="Tahoma"/>
            <family val="2"/>
            <charset val="204"/>
          </rPr>
          <t>ITOGSV_130_07</t>
        </r>
      </text>
    </comment>
    <comment ref="H30" authorId="0" shapeId="0">
      <text>
        <r>
          <rPr>
            <sz val="9"/>
            <color indexed="81"/>
            <rFont val="Tahoma"/>
            <family val="2"/>
            <charset val="204"/>
          </rPr>
          <t>PSVSV_130_08</t>
        </r>
      </text>
    </comment>
    <comment ref="C31" authorId="0" shapeId="0">
      <text>
        <r>
          <rPr>
            <sz val="9"/>
            <color indexed="81"/>
            <rFont val="Tahoma"/>
            <family val="2"/>
            <charset val="204"/>
          </rPr>
          <t>PSVSV_140_03</t>
        </r>
      </text>
    </comment>
    <comment ref="D31" authorId="0" shapeId="0">
      <text>
        <r>
          <rPr>
            <sz val="9"/>
            <color indexed="81"/>
            <rFont val="Tahoma"/>
            <family val="2"/>
            <charset val="204"/>
          </rPr>
          <t>PSVSV_140_04</t>
        </r>
      </text>
    </comment>
    <comment ref="E31" authorId="0" shapeId="0">
      <text>
        <r>
          <rPr>
            <sz val="9"/>
            <color indexed="81"/>
            <rFont val="Tahoma"/>
            <family val="2"/>
            <charset val="204"/>
          </rPr>
          <t>PSVSV_140_05</t>
        </r>
      </text>
    </comment>
    <comment ref="F31" authorId="0" shapeId="0">
      <text>
        <r>
          <rPr>
            <sz val="9"/>
            <color indexed="81"/>
            <rFont val="Tahoma"/>
            <family val="2"/>
            <charset val="204"/>
          </rPr>
          <t>PSVSV_140_06</t>
        </r>
      </text>
    </comment>
    <comment ref="G31" authorId="0" shapeId="0">
      <text>
        <r>
          <rPr>
            <sz val="9"/>
            <color indexed="81"/>
            <rFont val="Tahoma"/>
            <family val="2"/>
            <charset val="204"/>
          </rPr>
          <t>PSVSV_140_07</t>
        </r>
      </text>
    </comment>
    <comment ref="H31" authorId="0" shapeId="0">
      <text>
        <r>
          <rPr>
            <sz val="9"/>
            <color indexed="81"/>
            <rFont val="Tahoma"/>
            <family val="2"/>
            <charset val="204"/>
          </rPr>
          <t>PSVSV_140_08</t>
        </r>
      </text>
    </comment>
    <comment ref="C33" authorId="0" shapeId="0">
      <text>
        <r>
          <rPr>
            <sz val="9"/>
            <color indexed="81"/>
            <rFont val="Tahoma"/>
            <family val="2"/>
            <charset val="204"/>
          </rPr>
          <t>PSVSV_141_03</t>
        </r>
      </text>
    </comment>
    <comment ref="F33" authorId="0" shapeId="0">
      <text>
        <r>
          <rPr>
            <sz val="9"/>
            <color indexed="81"/>
            <rFont val="Tahoma"/>
            <family val="2"/>
            <charset val="204"/>
          </rPr>
          <t>ITOGSV_141_06</t>
        </r>
      </text>
    </comment>
    <comment ref="G33" authorId="0" shapeId="0">
      <text>
        <r>
          <rPr>
            <sz val="9"/>
            <color indexed="81"/>
            <rFont val="Tahoma"/>
            <family val="2"/>
            <charset val="204"/>
          </rPr>
          <t>ITOGSV_141_07</t>
        </r>
      </text>
    </comment>
    <comment ref="H33" authorId="0" shapeId="0">
      <text>
        <r>
          <rPr>
            <sz val="9"/>
            <color indexed="81"/>
            <rFont val="Tahoma"/>
            <family val="2"/>
            <charset val="204"/>
          </rPr>
          <t>PSVSV_141_08</t>
        </r>
      </text>
    </comment>
    <comment ref="C34" authorId="0" shapeId="0">
      <text>
        <r>
          <rPr>
            <sz val="9"/>
            <color indexed="81"/>
            <rFont val="Tahoma"/>
            <family val="2"/>
            <charset val="204"/>
          </rPr>
          <t>PSVSV_142_03</t>
        </r>
      </text>
    </comment>
    <comment ref="D34" authorId="0" shapeId="0">
      <text>
        <r>
          <rPr>
            <sz val="9"/>
            <color indexed="81"/>
            <rFont val="Tahoma"/>
            <family val="2"/>
            <charset val="204"/>
          </rPr>
          <t>ITOGSV_142_04</t>
        </r>
      </text>
    </comment>
    <comment ref="E34" authorId="0" shapeId="0">
      <text>
        <r>
          <rPr>
            <sz val="9"/>
            <color indexed="81"/>
            <rFont val="Tahoma"/>
            <family val="2"/>
            <charset val="204"/>
          </rPr>
          <t>ITOGSV_142_05</t>
        </r>
      </text>
    </comment>
    <comment ref="F34" authorId="0" shapeId="0">
      <text>
        <r>
          <rPr>
            <sz val="9"/>
            <color indexed="81"/>
            <rFont val="Tahoma"/>
            <family val="2"/>
            <charset val="204"/>
          </rPr>
          <t>ITOGSV_142_06</t>
        </r>
      </text>
    </comment>
    <comment ref="G34" authorId="0" shapeId="0">
      <text>
        <r>
          <rPr>
            <sz val="9"/>
            <color indexed="81"/>
            <rFont val="Tahoma"/>
            <family val="2"/>
            <charset val="204"/>
          </rPr>
          <t>ITOGSV_142_07</t>
        </r>
      </text>
    </comment>
    <comment ref="H34" authorId="0" shapeId="0">
      <text>
        <r>
          <rPr>
            <sz val="9"/>
            <color indexed="81"/>
            <rFont val="Tahoma"/>
            <family val="2"/>
            <charset val="204"/>
          </rPr>
          <t>PSVSV_142_08</t>
        </r>
      </text>
    </comment>
    <comment ref="C35" authorId="0" shapeId="0">
      <text>
        <r>
          <rPr>
            <sz val="9"/>
            <color indexed="81"/>
            <rFont val="Tahoma"/>
            <family val="2"/>
            <charset val="204"/>
          </rPr>
          <t>PSVSV_143_03</t>
        </r>
      </text>
    </comment>
    <comment ref="D35" authorId="0" shapeId="0">
      <text>
        <r>
          <rPr>
            <sz val="9"/>
            <color indexed="81"/>
            <rFont val="Tahoma"/>
            <family val="2"/>
            <charset val="204"/>
          </rPr>
          <t>ITOGSV_143_04</t>
        </r>
      </text>
    </comment>
    <comment ref="E35" authorId="0" shapeId="0">
      <text>
        <r>
          <rPr>
            <sz val="9"/>
            <color indexed="81"/>
            <rFont val="Tahoma"/>
            <family val="2"/>
            <charset val="204"/>
          </rPr>
          <t>ITOGSV_143_05</t>
        </r>
      </text>
    </comment>
    <comment ref="F35" authorId="0" shapeId="0">
      <text>
        <r>
          <rPr>
            <sz val="9"/>
            <color indexed="81"/>
            <rFont val="Tahoma"/>
            <family val="2"/>
            <charset val="204"/>
          </rPr>
          <t>ITOGSV_143_06</t>
        </r>
      </text>
    </comment>
    <comment ref="G35" authorId="0" shapeId="0">
      <text>
        <r>
          <rPr>
            <sz val="9"/>
            <color indexed="81"/>
            <rFont val="Tahoma"/>
            <family val="2"/>
            <charset val="204"/>
          </rPr>
          <t>ITOGSV_143_07</t>
        </r>
      </text>
    </comment>
    <comment ref="H35" authorId="0" shapeId="0">
      <text>
        <r>
          <rPr>
            <sz val="9"/>
            <color indexed="81"/>
            <rFont val="Tahoma"/>
            <family val="2"/>
            <charset val="204"/>
          </rPr>
          <t>PSVSV_143_08</t>
        </r>
      </text>
    </comment>
    <comment ref="C36" authorId="0" shapeId="0">
      <text>
        <r>
          <rPr>
            <sz val="9"/>
            <color indexed="81"/>
            <rFont val="Tahoma"/>
            <family val="2"/>
            <charset val="204"/>
          </rPr>
          <t>PSVSV_144_03</t>
        </r>
      </text>
    </comment>
    <comment ref="D36" authorId="0" shapeId="0">
      <text>
        <r>
          <rPr>
            <sz val="9"/>
            <color indexed="81"/>
            <rFont val="Tahoma"/>
            <family val="2"/>
            <charset val="204"/>
          </rPr>
          <t>ITOGSV_144_04</t>
        </r>
      </text>
    </comment>
    <comment ref="E36" authorId="0" shapeId="0">
      <text>
        <r>
          <rPr>
            <sz val="9"/>
            <color indexed="81"/>
            <rFont val="Tahoma"/>
            <family val="2"/>
            <charset val="204"/>
          </rPr>
          <t>ITOGSV_144_05</t>
        </r>
      </text>
    </comment>
    <comment ref="F36" authorId="0" shapeId="0">
      <text>
        <r>
          <rPr>
            <sz val="9"/>
            <color indexed="81"/>
            <rFont val="Tahoma"/>
            <family val="2"/>
            <charset val="204"/>
          </rPr>
          <t>ITOGSV_144_06</t>
        </r>
      </text>
    </comment>
    <comment ref="G36" authorId="0" shapeId="0">
      <text>
        <r>
          <rPr>
            <sz val="9"/>
            <color indexed="81"/>
            <rFont val="Tahoma"/>
            <family val="2"/>
            <charset val="204"/>
          </rPr>
          <t>ITOGSV_144_07</t>
        </r>
      </text>
    </comment>
    <comment ref="H36" authorId="0" shapeId="0">
      <text>
        <r>
          <rPr>
            <sz val="9"/>
            <color indexed="81"/>
            <rFont val="Tahoma"/>
            <family val="2"/>
            <charset val="204"/>
          </rPr>
          <t>PSVSV_144_08</t>
        </r>
      </text>
    </comment>
    <comment ref="C37" authorId="0" shapeId="0">
      <text>
        <r>
          <rPr>
            <sz val="9"/>
            <color indexed="81"/>
            <rFont val="Tahoma"/>
            <family val="2"/>
            <charset val="204"/>
          </rPr>
          <t>PSVSV_150_03</t>
        </r>
      </text>
    </comment>
    <comment ref="D37" authorId="0" shapeId="0">
      <text>
        <r>
          <rPr>
            <sz val="9"/>
            <color indexed="81"/>
            <rFont val="Tahoma"/>
            <family val="2"/>
            <charset val="204"/>
          </rPr>
          <t>PSVSV_150_04</t>
        </r>
      </text>
    </comment>
    <comment ref="E37" authorId="0" shapeId="0">
      <text>
        <r>
          <rPr>
            <sz val="9"/>
            <color indexed="81"/>
            <rFont val="Tahoma"/>
            <family val="2"/>
            <charset val="204"/>
          </rPr>
          <t>PSVSV_150_05</t>
        </r>
      </text>
    </comment>
    <comment ref="F37" authorId="0" shapeId="0">
      <text>
        <r>
          <rPr>
            <sz val="9"/>
            <color indexed="81"/>
            <rFont val="Tahoma"/>
            <family val="2"/>
            <charset val="204"/>
          </rPr>
          <t>PSVSV_150_06</t>
        </r>
      </text>
    </comment>
    <comment ref="G37" authorId="0" shapeId="0">
      <text>
        <r>
          <rPr>
            <sz val="9"/>
            <color indexed="81"/>
            <rFont val="Tahoma"/>
            <family val="2"/>
            <charset val="204"/>
          </rPr>
          <t>PSVSV_150_07</t>
        </r>
      </text>
    </comment>
    <comment ref="H37" authorId="0" shapeId="0">
      <text>
        <r>
          <rPr>
            <sz val="9"/>
            <color indexed="81"/>
            <rFont val="Tahoma"/>
            <family val="2"/>
            <charset val="204"/>
          </rPr>
          <t>PSVSV_150_08</t>
        </r>
      </text>
    </comment>
    <comment ref="C39" authorId="0" shapeId="0">
      <text>
        <r>
          <rPr>
            <sz val="9"/>
            <color indexed="81"/>
            <rFont val="Tahoma"/>
            <family val="2"/>
            <charset val="204"/>
          </rPr>
          <t>PSVSV_151_03</t>
        </r>
      </text>
    </comment>
    <comment ref="F39" authorId="0" shapeId="0">
      <text>
        <r>
          <rPr>
            <sz val="9"/>
            <color indexed="81"/>
            <rFont val="Tahoma"/>
            <family val="2"/>
            <charset val="204"/>
          </rPr>
          <t>ITOGSV_151_06</t>
        </r>
      </text>
    </comment>
    <comment ref="G39" authorId="0" shapeId="0">
      <text>
        <r>
          <rPr>
            <sz val="9"/>
            <color indexed="81"/>
            <rFont val="Tahoma"/>
            <family val="2"/>
            <charset val="204"/>
          </rPr>
          <t>ITOGSV_151_07</t>
        </r>
      </text>
    </comment>
    <comment ref="H39" authorId="0" shapeId="0">
      <text>
        <r>
          <rPr>
            <sz val="9"/>
            <color indexed="81"/>
            <rFont val="Tahoma"/>
            <family val="2"/>
            <charset val="204"/>
          </rPr>
          <t>PSVSV_151_08</t>
        </r>
      </text>
    </comment>
    <comment ref="C40" authorId="0" shapeId="0">
      <text>
        <r>
          <rPr>
            <sz val="9"/>
            <color indexed="81"/>
            <rFont val="Tahoma"/>
            <family val="2"/>
            <charset val="204"/>
          </rPr>
          <t>PSVSV_152_03</t>
        </r>
      </text>
    </comment>
    <comment ref="D40" authorId="0" shapeId="0">
      <text>
        <r>
          <rPr>
            <sz val="9"/>
            <color indexed="81"/>
            <rFont val="Tahoma"/>
            <family val="2"/>
            <charset val="204"/>
          </rPr>
          <t>ITOGSV_152_04</t>
        </r>
      </text>
    </comment>
    <comment ref="E40" authorId="0" shapeId="0">
      <text>
        <r>
          <rPr>
            <sz val="9"/>
            <color indexed="81"/>
            <rFont val="Tahoma"/>
            <family val="2"/>
            <charset val="204"/>
          </rPr>
          <t>ITOGSV_152_05</t>
        </r>
      </text>
    </comment>
    <comment ref="F40" authorId="0" shapeId="0">
      <text>
        <r>
          <rPr>
            <sz val="9"/>
            <color indexed="81"/>
            <rFont val="Tahoma"/>
            <family val="2"/>
            <charset val="204"/>
          </rPr>
          <t>ITOGSV_152_06</t>
        </r>
      </text>
    </comment>
    <comment ref="G40" authorId="0" shapeId="0">
      <text>
        <r>
          <rPr>
            <sz val="9"/>
            <color indexed="81"/>
            <rFont val="Tahoma"/>
            <family val="2"/>
            <charset val="204"/>
          </rPr>
          <t>ITOGSV_152_07</t>
        </r>
      </text>
    </comment>
    <comment ref="H40" authorId="0" shapeId="0">
      <text>
        <r>
          <rPr>
            <sz val="9"/>
            <color indexed="81"/>
            <rFont val="Tahoma"/>
            <family val="2"/>
            <charset val="204"/>
          </rPr>
          <t>PSVSV_152_08</t>
        </r>
      </text>
    </comment>
    <comment ref="C41" authorId="0" shapeId="0">
      <text>
        <r>
          <rPr>
            <sz val="9"/>
            <color indexed="81"/>
            <rFont val="Tahoma"/>
            <family val="2"/>
            <charset val="204"/>
          </rPr>
          <t>PSVSV_153_03</t>
        </r>
      </text>
    </comment>
    <comment ref="E41" authorId="0" shapeId="0">
      <text>
        <r>
          <rPr>
            <sz val="9"/>
            <color indexed="81"/>
            <rFont val="Tahoma"/>
            <family val="2"/>
            <charset val="204"/>
          </rPr>
          <t>ITOGSV_153_05</t>
        </r>
      </text>
    </comment>
    <comment ref="F41" authorId="0" shapeId="0">
      <text>
        <r>
          <rPr>
            <sz val="9"/>
            <color indexed="81"/>
            <rFont val="Tahoma"/>
            <family val="2"/>
            <charset val="204"/>
          </rPr>
          <t>ITOGSV_153_06</t>
        </r>
      </text>
    </comment>
    <comment ref="G41" authorId="0" shapeId="0">
      <text>
        <r>
          <rPr>
            <sz val="9"/>
            <color indexed="81"/>
            <rFont val="Tahoma"/>
            <family val="2"/>
            <charset val="204"/>
          </rPr>
          <t>ITOGSV_153_07</t>
        </r>
      </text>
    </comment>
    <comment ref="H41" authorId="0" shapeId="0">
      <text>
        <r>
          <rPr>
            <sz val="9"/>
            <color indexed="81"/>
            <rFont val="Tahoma"/>
            <family val="2"/>
            <charset val="204"/>
          </rPr>
          <t>PSVSV_153_08</t>
        </r>
      </text>
    </comment>
    <comment ref="C42" authorId="0" shapeId="0">
      <text>
        <r>
          <rPr>
            <sz val="9"/>
            <color indexed="81"/>
            <rFont val="Tahoma"/>
            <family val="2"/>
            <charset val="204"/>
          </rPr>
          <t>PSVSV_154_03</t>
        </r>
      </text>
    </comment>
    <comment ref="F42" authorId="0" shapeId="0">
      <text>
        <r>
          <rPr>
            <sz val="9"/>
            <color indexed="81"/>
            <rFont val="Tahoma"/>
            <family val="2"/>
            <charset val="204"/>
          </rPr>
          <t>ITOGSV_154_06</t>
        </r>
      </text>
    </comment>
    <comment ref="G42" authorId="0" shapeId="0">
      <text>
        <r>
          <rPr>
            <sz val="9"/>
            <color indexed="81"/>
            <rFont val="Tahoma"/>
            <family val="2"/>
            <charset val="204"/>
          </rPr>
          <t>ITOGSV_154_07</t>
        </r>
      </text>
    </comment>
    <comment ref="H42" authorId="0" shapeId="0">
      <text>
        <r>
          <rPr>
            <sz val="9"/>
            <color indexed="81"/>
            <rFont val="Tahoma"/>
            <family val="2"/>
            <charset val="204"/>
          </rPr>
          <t>PSVSV_154_08</t>
        </r>
      </text>
    </comment>
    <comment ref="C43" authorId="0" shapeId="0">
      <text>
        <r>
          <rPr>
            <sz val="9"/>
            <color indexed="81"/>
            <rFont val="Tahoma"/>
            <family val="2"/>
            <charset val="204"/>
          </rPr>
          <t>PSVSV_155_03</t>
        </r>
      </text>
    </comment>
    <comment ref="E43" authorId="0" shapeId="0">
      <text>
        <r>
          <rPr>
            <sz val="9"/>
            <color indexed="81"/>
            <rFont val="Tahoma"/>
            <family val="2"/>
            <charset val="204"/>
          </rPr>
          <t>ITOGSV_155_05</t>
        </r>
      </text>
    </comment>
    <comment ref="G43" authorId="0" shapeId="0">
      <text>
        <r>
          <rPr>
            <sz val="9"/>
            <color indexed="81"/>
            <rFont val="Tahoma"/>
            <family val="2"/>
            <charset val="204"/>
          </rPr>
          <t>ITOGSV_155_07</t>
        </r>
      </text>
    </comment>
    <comment ref="H43" authorId="0" shapeId="0">
      <text>
        <r>
          <rPr>
            <sz val="9"/>
            <color indexed="81"/>
            <rFont val="Tahoma"/>
            <family val="2"/>
            <charset val="204"/>
          </rPr>
          <t>PSVSV_155_08</t>
        </r>
      </text>
    </comment>
    <comment ref="C44" authorId="0" shapeId="0">
      <text>
        <r>
          <rPr>
            <sz val="9"/>
            <color indexed="81"/>
            <rFont val="Tahoma"/>
            <family val="2"/>
            <charset val="204"/>
          </rPr>
          <t>PSVSV_156_03</t>
        </r>
      </text>
    </comment>
    <comment ref="D44" authorId="0" shapeId="0">
      <text>
        <r>
          <rPr>
            <sz val="9"/>
            <color indexed="81"/>
            <rFont val="Tahoma"/>
            <family val="2"/>
            <charset val="204"/>
          </rPr>
          <t>ITOGSV_156_04</t>
        </r>
      </text>
    </comment>
    <comment ref="E44" authorId="0" shapeId="0">
      <text>
        <r>
          <rPr>
            <sz val="9"/>
            <color indexed="81"/>
            <rFont val="Tahoma"/>
            <family val="2"/>
            <charset val="204"/>
          </rPr>
          <t>ITOGSV_156_05</t>
        </r>
      </text>
    </comment>
    <comment ref="G44" authorId="0" shapeId="0">
      <text>
        <r>
          <rPr>
            <sz val="9"/>
            <color indexed="81"/>
            <rFont val="Tahoma"/>
            <family val="2"/>
            <charset val="204"/>
          </rPr>
          <t>ITOGSV_156_07</t>
        </r>
      </text>
    </comment>
    <comment ref="H44" authorId="0" shapeId="0">
      <text>
        <r>
          <rPr>
            <sz val="9"/>
            <color indexed="81"/>
            <rFont val="Tahoma"/>
            <family val="2"/>
            <charset val="204"/>
          </rPr>
          <t>PSVSV_156_08</t>
        </r>
      </text>
    </comment>
    <comment ref="C45" authorId="0" shapeId="0">
      <text>
        <r>
          <rPr>
            <sz val="9"/>
            <color indexed="81"/>
            <rFont val="Tahoma"/>
            <family val="2"/>
            <charset val="204"/>
          </rPr>
          <t>PSVSV_157_03</t>
        </r>
      </text>
    </comment>
    <comment ref="D45" authorId="0" shapeId="0">
      <text>
        <r>
          <rPr>
            <sz val="9"/>
            <color indexed="81"/>
            <rFont val="Tahoma"/>
            <family val="2"/>
            <charset val="204"/>
          </rPr>
          <t>ITOGSV_157_04</t>
        </r>
      </text>
    </comment>
    <comment ref="E45" authorId="0" shapeId="0">
      <text>
        <r>
          <rPr>
            <sz val="9"/>
            <color indexed="81"/>
            <rFont val="Tahoma"/>
            <family val="2"/>
            <charset val="204"/>
          </rPr>
          <t>ITOGSV_157_05</t>
        </r>
      </text>
    </comment>
    <comment ref="F45" authorId="0" shapeId="0">
      <text>
        <r>
          <rPr>
            <sz val="9"/>
            <color indexed="81"/>
            <rFont val="Tahoma"/>
            <family val="2"/>
            <charset val="204"/>
          </rPr>
          <t>ITOGSV_157_06</t>
        </r>
      </text>
    </comment>
    <comment ref="G45" authorId="0" shapeId="0">
      <text>
        <r>
          <rPr>
            <sz val="9"/>
            <color indexed="81"/>
            <rFont val="Tahoma"/>
            <family val="2"/>
            <charset val="204"/>
          </rPr>
          <t>ITOGSV_157_07</t>
        </r>
      </text>
    </comment>
    <comment ref="H45" authorId="0" shapeId="0">
      <text>
        <r>
          <rPr>
            <sz val="9"/>
            <color indexed="81"/>
            <rFont val="Tahoma"/>
            <family val="2"/>
            <charset val="204"/>
          </rPr>
          <t>PSVSV_157_08</t>
        </r>
      </text>
    </comment>
    <comment ref="C46" authorId="0" shapeId="0">
      <text>
        <r>
          <rPr>
            <sz val="9"/>
            <color indexed="81"/>
            <rFont val="Tahoma"/>
            <family val="2"/>
            <charset val="204"/>
          </rPr>
          <t>PSVSV_160_03</t>
        </r>
      </text>
    </comment>
    <comment ref="F46" authorId="0" shapeId="0">
      <text>
        <r>
          <rPr>
            <sz val="9"/>
            <color indexed="81"/>
            <rFont val="Tahoma"/>
            <family val="2"/>
            <charset val="204"/>
          </rPr>
          <t>ITOGSV_160_06</t>
        </r>
      </text>
    </comment>
    <comment ref="G46" authorId="0" shapeId="0">
      <text>
        <r>
          <rPr>
            <sz val="9"/>
            <color indexed="81"/>
            <rFont val="Tahoma"/>
            <family val="2"/>
            <charset val="204"/>
          </rPr>
          <t>ITOGSV_160_07</t>
        </r>
      </text>
    </comment>
    <comment ref="H46" authorId="0" shapeId="0">
      <text>
        <r>
          <rPr>
            <sz val="9"/>
            <color indexed="81"/>
            <rFont val="Tahoma"/>
            <family val="2"/>
            <charset val="204"/>
          </rPr>
          <t>PSVSV_160_08</t>
        </r>
      </text>
    </comment>
    <comment ref="C47" authorId="0" shapeId="0">
      <text>
        <r>
          <rPr>
            <sz val="9"/>
            <color indexed="81"/>
            <rFont val="Tahoma"/>
            <family val="2"/>
            <charset val="204"/>
          </rPr>
          <t>PSVSV_170_03</t>
        </r>
      </text>
    </comment>
    <comment ref="D47" authorId="0" shapeId="0">
      <text>
        <r>
          <rPr>
            <sz val="9"/>
            <color indexed="81"/>
            <rFont val="Tahoma"/>
            <family val="2"/>
            <charset val="204"/>
          </rPr>
          <t>ITOGSV_170_04</t>
        </r>
      </text>
    </comment>
    <comment ref="E47" authorId="0" shapeId="0">
      <text>
        <r>
          <rPr>
            <sz val="9"/>
            <color indexed="81"/>
            <rFont val="Tahoma"/>
            <family val="2"/>
            <charset val="204"/>
          </rPr>
          <t>ITOGSV_170_05</t>
        </r>
      </text>
    </comment>
    <comment ref="F47" authorId="0" shapeId="0">
      <text>
        <r>
          <rPr>
            <sz val="9"/>
            <color indexed="81"/>
            <rFont val="Tahoma"/>
            <family val="2"/>
            <charset val="204"/>
          </rPr>
          <t>ITOGSV_170_06</t>
        </r>
      </text>
    </comment>
    <comment ref="G47" authorId="0" shapeId="0">
      <text>
        <r>
          <rPr>
            <sz val="9"/>
            <color indexed="81"/>
            <rFont val="Tahoma"/>
            <family val="2"/>
            <charset val="204"/>
          </rPr>
          <t>ITOGSV_170_07</t>
        </r>
      </text>
    </comment>
    <comment ref="H47" authorId="0" shapeId="0">
      <text>
        <r>
          <rPr>
            <sz val="9"/>
            <color indexed="81"/>
            <rFont val="Tahoma"/>
            <family val="2"/>
            <charset val="204"/>
          </rPr>
          <t>PSVSV_170_08</t>
        </r>
      </text>
    </comment>
    <comment ref="C48" authorId="0" shapeId="0">
      <text>
        <r>
          <rPr>
            <sz val="9"/>
            <color indexed="81"/>
            <rFont val="Tahoma"/>
            <family val="2"/>
            <charset val="204"/>
          </rPr>
          <t>PSVSV_1801_03</t>
        </r>
      </text>
    </comment>
    <comment ref="D48" authorId="0" shapeId="0">
      <text>
        <r>
          <rPr>
            <sz val="9"/>
            <color indexed="81"/>
            <rFont val="Tahoma"/>
            <family val="2"/>
            <charset val="204"/>
          </rPr>
          <t>PSVSV_1801_04</t>
        </r>
      </text>
    </comment>
    <comment ref="E48" authorId="0" shapeId="0">
      <text>
        <r>
          <rPr>
            <sz val="9"/>
            <color indexed="81"/>
            <rFont val="Tahoma"/>
            <family val="2"/>
            <charset val="204"/>
          </rPr>
          <t>PSVSV_1801_05</t>
        </r>
      </text>
    </comment>
    <comment ref="F48" authorId="0" shapeId="0">
      <text>
        <r>
          <rPr>
            <sz val="9"/>
            <color indexed="81"/>
            <rFont val="Tahoma"/>
            <family val="2"/>
            <charset val="204"/>
          </rPr>
          <t>PSVSV_1801_06</t>
        </r>
      </text>
    </comment>
    <comment ref="G48" authorId="0" shapeId="0">
      <text>
        <r>
          <rPr>
            <sz val="9"/>
            <color indexed="81"/>
            <rFont val="Tahoma"/>
            <family val="2"/>
            <charset val="204"/>
          </rPr>
          <t>PSVSV_1801_07</t>
        </r>
      </text>
    </comment>
    <comment ref="H48" authorId="0" shapeId="0">
      <text>
        <r>
          <rPr>
            <sz val="9"/>
            <color indexed="81"/>
            <rFont val="Tahoma"/>
            <family val="2"/>
            <charset val="204"/>
          </rPr>
          <t>PSVSV_1801_08</t>
        </r>
      </text>
    </comment>
    <comment ref="E52" authorId="0" shapeId="0">
      <text>
        <r>
          <rPr>
            <sz val="9"/>
            <color indexed="81"/>
            <rFont val="Tahoma"/>
            <family val="2"/>
            <charset val="204"/>
          </rPr>
          <t>REP_PRED</t>
        </r>
      </text>
    </comment>
    <comment ref="E55" authorId="0" shapeId="0">
      <text>
        <r>
          <rPr>
            <sz val="9"/>
            <color indexed="81"/>
            <rFont val="Tahoma"/>
            <family val="2"/>
            <charset val="204"/>
          </rPr>
          <t>REP_BUH</t>
        </r>
      </text>
    </comment>
  </commentList>
</comments>
</file>

<file path=xl/comments2.xml><?xml version="1.0" encoding="utf-8"?>
<comments xmlns="http://schemas.openxmlformats.org/spreadsheetml/2006/main">
  <authors>
    <author>Bushar2</author>
  </authors>
  <commentList>
    <comment ref="C13" authorId="0" shapeId="0">
      <text>
        <r>
          <rPr>
            <sz val="9"/>
            <color indexed="81"/>
            <rFont val="Tahoma"/>
            <family val="2"/>
            <charset val="204"/>
          </rPr>
          <t>PSVT02_10_03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04"/>
          </rPr>
          <t>PSVT02_10_04</t>
        </r>
      </text>
    </comment>
    <comment ref="E13" authorId="0" shapeId="0">
      <text>
        <r>
          <rPr>
            <sz val="9"/>
            <color indexed="81"/>
            <rFont val="Tahoma"/>
            <family val="2"/>
            <charset val="204"/>
          </rPr>
          <t>PSVT02_10_05</t>
        </r>
      </text>
    </comment>
    <comment ref="F13" authorId="0" shapeId="0">
      <text>
        <r>
          <rPr>
            <sz val="9"/>
            <color indexed="81"/>
            <rFont val="Tahoma"/>
            <family val="2"/>
            <charset val="204"/>
          </rPr>
          <t>PSVT02_10_06</t>
        </r>
      </text>
    </comment>
    <comment ref="G13" authorId="0" shapeId="0">
      <text>
        <r>
          <rPr>
            <sz val="9"/>
            <color indexed="81"/>
            <rFont val="Tahoma"/>
            <family val="2"/>
            <charset val="204"/>
          </rPr>
          <t>PSVT02_10_07</t>
        </r>
      </text>
    </comment>
    <comment ref="H13" authorId="0" shapeId="0">
      <text>
        <r>
          <rPr>
            <sz val="9"/>
            <color indexed="81"/>
            <rFont val="Tahoma"/>
            <family val="2"/>
            <charset val="204"/>
          </rPr>
          <t>PSVT02_10_08</t>
        </r>
      </text>
    </comment>
    <comment ref="I13" authorId="0" shapeId="0">
      <text>
        <r>
          <rPr>
            <sz val="9"/>
            <color indexed="81"/>
            <rFont val="Tahoma"/>
            <family val="2"/>
            <charset val="204"/>
          </rPr>
          <t>PSVT02_10_09</t>
        </r>
      </text>
    </comment>
    <comment ref="J13" authorId="0" shapeId="0">
      <text>
        <r>
          <rPr>
            <sz val="9"/>
            <color indexed="81"/>
            <rFont val="Tahoma"/>
            <family val="2"/>
            <charset val="204"/>
          </rPr>
          <t>PSVT02_10_10</t>
        </r>
      </text>
    </comment>
    <comment ref="C14" authorId="0" shapeId="0">
      <text>
        <r>
          <rPr>
            <sz val="9"/>
            <color indexed="81"/>
            <rFont val="Tahoma"/>
            <family val="2"/>
            <charset val="204"/>
          </rPr>
          <t>PSVT02_20_03</t>
        </r>
      </text>
    </comment>
    <comment ref="D14" authorId="0" shapeId="0">
      <text>
        <r>
          <rPr>
            <sz val="9"/>
            <color indexed="81"/>
            <rFont val="Tahoma"/>
            <family val="2"/>
            <charset val="204"/>
          </rPr>
          <t>PSVT02_20_04</t>
        </r>
      </text>
    </comment>
    <comment ref="E14" authorId="0" shapeId="0">
      <text>
        <r>
          <rPr>
            <sz val="9"/>
            <color indexed="81"/>
            <rFont val="Tahoma"/>
            <family val="2"/>
            <charset val="204"/>
          </rPr>
          <t>PSVT02_20_05</t>
        </r>
      </text>
    </comment>
    <comment ref="F14" authorId="0" shapeId="0">
      <text>
        <r>
          <rPr>
            <sz val="9"/>
            <color indexed="81"/>
            <rFont val="Tahoma"/>
            <family val="2"/>
            <charset val="204"/>
          </rPr>
          <t>PSVT02_20_06</t>
        </r>
      </text>
    </comment>
    <comment ref="G14" authorId="0" shapeId="0">
      <text>
        <r>
          <rPr>
            <sz val="9"/>
            <color indexed="81"/>
            <rFont val="Tahoma"/>
            <family val="2"/>
            <charset val="204"/>
          </rPr>
          <t>PSVT02_10_07</t>
        </r>
      </text>
    </comment>
    <comment ref="H14" authorId="0" shapeId="0">
      <text>
        <r>
          <rPr>
            <sz val="9"/>
            <color indexed="81"/>
            <rFont val="Tahoma"/>
            <family val="2"/>
            <charset val="204"/>
          </rPr>
          <t>PSVT02_20_08</t>
        </r>
      </text>
    </comment>
    <comment ref="I14" authorId="0" shapeId="0">
      <text>
        <r>
          <rPr>
            <sz val="9"/>
            <color indexed="81"/>
            <rFont val="Tahoma"/>
            <family val="2"/>
            <charset val="204"/>
          </rPr>
          <t>PSVT02_20_09</t>
        </r>
      </text>
    </comment>
    <comment ref="J14" authorId="0" shapeId="0">
      <text>
        <r>
          <rPr>
            <sz val="9"/>
            <color indexed="81"/>
            <rFont val="Tahoma"/>
            <family val="2"/>
            <charset val="204"/>
          </rPr>
          <t>PSVT02_20_10</t>
        </r>
      </text>
    </comment>
    <comment ref="C15" authorId="0" shapeId="0">
      <text>
        <r>
          <rPr>
            <sz val="9"/>
            <color indexed="81"/>
            <rFont val="Tahoma"/>
            <family val="2"/>
            <charset val="204"/>
          </rPr>
          <t>PSVT02_30_03</t>
        </r>
      </text>
    </comment>
    <comment ref="D15" authorId="0" shapeId="0">
      <text>
        <r>
          <rPr>
            <sz val="9"/>
            <color indexed="81"/>
            <rFont val="Tahoma"/>
            <family val="2"/>
            <charset val="204"/>
          </rPr>
          <t>PSVT02_30_04</t>
        </r>
      </text>
    </comment>
    <comment ref="E15" authorId="0" shapeId="0">
      <text>
        <r>
          <rPr>
            <sz val="9"/>
            <color indexed="81"/>
            <rFont val="Tahoma"/>
            <family val="2"/>
            <charset val="204"/>
          </rPr>
          <t>PSVT02_30_05</t>
        </r>
      </text>
    </comment>
    <comment ref="F15" authorId="0" shapeId="0">
      <text>
        <r>
          <rPr>
            <sz val="9"/>
            <color indexed="81"/>
            <rFont val="Tahoma"/>
            <family val="2"/>
            <charset val="204"/>
          </rPr>
          <t>PSVT02_30_06</t>
        </r>
      </text>
    </comment>
    <comment ref="G15" authorId="0" shapeId="0">
      <text>
        <r>
          <rPr>
            <sz val="9"/>
            <color indexed="81"/>
            <rFont val="Tahoma"/>
            <family val="2"/>
            <charset val="204"/>
          </rPr>
          <t>PSVT02_10_07</t>
        </r>
      </text>
    </comment>
    <comment ref="H15" authorId="0" shapeId="0">
      <text>
        <r>
          <rPr>
            <sz val="9"/>
            <color indexed="81"/>
            <rFont val="Tahoma"/>
            <family val="2"/>
            <charset val="204"/>
          </rPr>
          <t>PSVT02_30_08</t>
        </r>
      </text>
    </comment>
    <comment ref="I15" authorId="0" shapeId="0">
      <text>
        <r>
          <rPr>
            <sz val="9"/>
            <color indexed="81"/>
            <rFont val="Tahoma"/>
            <family val="2"/>
            <charset val="204"/>
          </rPr>
          <t>PSVT02_30_09</t>
        </r>
      </text>
    </comment>
    <comment ref="J15" authorId="0" shapeId="0">
      <text>
        <r>
          <rPr>
            <sz val="9"/>
            <color indexed="81"/>
            <rFont val="Tahoma"/>
            <family val="2"/>
            <charset val="204"/>
          </rPr>
          <t>PSVT02_30_10</t>
        </r>
      </text>
    </comment>
    <comment ref="C16" authorId="0" shapeId="0">
      <text>
        <r>
          <rPr>
            <sz val="9"/>
            <color indexed="81"/>
            <rFont val="Tahoma"/>
            <family val="2"/>
            <charset val="204"/>
          </rPr>
          <t>PSVT02_40_03</t>
        </r>
      </text>
    </comment>
    <comment ref="J16" authorId="0" shapeId="0">
      <text>
        <r>
          <rPr>
            <sz val="9"/>
            <color indexed="81"/>
            <rFont val="Tahoma"/>
            <family val="2"/>
            <charset val="204"/>
          </rPr>
          <t>PSVT02_40_10</t>
        </r>
      </text>
    </comment>
  </commentList>
</comments>
</file>

<file path=xl/comments3.xml><?xml version="1.0" encoding="utf-8"?>
<comments xmlns="http://schemas.openxmlformats.org/spreadsheetml/2006/main">
  <authors>
    <author>Bushar2</author>
  </authors>
  <commentList>
    <comment ref="C13" authorId="0" shapeId="0">
      <text>
        <r>
          <rPr>
            <sz val="9"/>
            <color indexed="81"/>
            <rFont val="Tahoma"/>
            <family val="2"/>
            <charset val="204"/>
          </rPr>
          <t>PSVT04_10_03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04"/>
          </rPr>
          <t>PSVT04_10_04</t>
        </r>
      </text>
    </comment>
    <comment ref="E13" authorId="0" shapeId="0">
      <text>
        <r>
          <rPr>
            <sz val="9"/>
            <color indexed="81"/>
            <rFont val="Tahoma"/>
            <family val="2"/>
            <charset val="204"/>
          </rPr>
          <t>PSVT04_10_05</t>
        </r>
      </text>
    </comment>
    <comment ref="F13" authorId="0" shapeId="0">
      <text>
        <r>
          <rPr>
            <sz val="9"/>
            <color indexed="81"/>
            <rFont val="Tahoma"/>
            <family val="2"/>
            <charset val="204"/>
          </rPr>
          <t>PSVT04_10_06</t>
        </r>
      </text>
    </comment>
    <comment ref="G13" authorId="0" shapeId="0">
      <text>
        <r>
          <rPr>
            <sz val="9"/>
            <color indexed="81"/>
            <rFont val="Tahoma"/>
            <family val="2"/>
            <charset val="204"/>
          </rPr>
          <t>PSVT04_10_07</t>
        </r>
      </text>
    </comment>
    <comment ref="H13" authorId="0" shapeId="0">
      <text>
        <r>
          <rPr>
            <sz val="9"/>
            <color indexed="81"/>
            <rFont val="Tahoma"/>
            <family val="2"/>
            <charset val="204"/>
          </rPr>
          <t>PSVT04_10_08</t>
        </r>
      </text>
    </comment>
    <comment ref="I13" authorId="0" shapeId="0">
      <text>
        <r>
          <rPr>
            <sz val="9"/>
            <color indexed="81"/>
            <rFont val="Tahoma"/>
            <family val="2"/>
            <charset val="204"/>
          </rPr>
          <t>PSVT04_10_09</t>
        </r>
      </text>
    </comment>
    <comment ref="J13" authorId="0" shapeId="0">
      <text>
        <r>
          <rPr>
            <sz val="9"/>
            <color indexed="81"/>
            <rFont val="Tahoma"/>
            <family val="2"/>
            <charset val="204"/>
          </rPr>
          <t>PSVT04_10_10</t>
        </r>
      </text>
    </comment>
    <comment ref="C14" authorId="0" shapeId="0">
      <text>
        <r>
          <rPr>
            <sz val="9"/>
            <color indexed="81"/>
            <rFont val="Tahoma"/>
            <family val="2"/>
            <charset val="204"/>
          </rPr>
          <t>PSVT04_20_03</t>
        </r>
      </text>
    </comment>
    <comment ref="D14" authorId="0" shapeId="0">
      <text>
        <r>
          <rPr>
            <sz val="9"/>
            <color indexed="81"/>
            <rFont val="Tahoma"/>
            <family val="2"/>
            <charset val="204"/>
          </rPr>
          <t>PSVT04_20_04</t>
        </r>
      </text>
    </comment>
    <comment ref="E14" authorId="0" shapeId="0">
      <text>
        <r>
          <rPr>
            <sz val="9"/>
            <color indexed="81"/>
            <rFont val="Tahoma"/>
            <family val="2"/>
            <charset val="204"/>
          </rPr>
          <t>PSVT04_20_05</t>
        </r>
      </text>
    </comment>
    <comment ref="F14" authorId="0" shapeId="0">
      <text>
        <r>
          <rPr>
            <sz val="9"/>
            <color indexed="81"/>
            <rFont val="Tahoma"/>
            <family val="2"/>
            <charset val="204"/>
          </rPr>
          <t>PSVT04_20_06</t>
        </r>
      </text>
    </comment>
    <comment ref="G14" authorId="0" shapeId="0">
      <text>
        <r>
          <rPr>
            <sz val="9"/>
            <color indexed="81"/>
            <rFont val="Tahoma"/>
            <family val="2"/>
            <charset val="204"/>
          </rPr>
          <t>PSVT04_20_07</t>
        </r>
      </text>
    </comment>
    <comment ref="H14" authorId="0" shapeId="0">
      <text>
        <r>
          <rPr>
            <sz val="9"/>
            <color indexed="81"/>
            <rFont val="Tahoma"/>
            <family val="2"/>
            <charset val="204"/>
          </rPr>
          <t>PSVT04_20_08</t>
        </r>
      </text>
    </comment>
    <comment ref="I14" authorId="0" shapeId="0">
      <text>
        <r>
          <rPr>
            <sz val="9"/>
            <color indexed="81"/>
            <rFont val="Tahoma"/>
            <family val="2"/>
            <charset val="204"/>
          </rPr>
          <t>PSVT04_20_09</t>
        </r>
      </text>
    </comment>
    <comment ref="J14" authorId="0" shapeId="0">
      <text>
        <r>
          <rPr>
            <sz val="9"/>
            <color indexed="81"/>
            <rFont val="Tahoma"/>
            <family val="2"/>
            <charset val="204"/>
          </rPr>
          <t>PSVT04_20_10</t>
        </r>
      </text>
    </comment>
    <comment ref="C15" authorId="0" shapeId="0">
      <text>
        <r>
          <rPr>
            <sz val="9"/>
            <color indexed="81"/>
            <rFont val="Tahoma"/>
            <family val="2"/>
            <charset val="204"/>
          </rPr>
          <t>PSVT04_30_03</t>
        </r>
      </text>
    </comment>
    <comment ref="D15" authorId="0" shapeId="0">
      <text>
        <r>
          <rPr>
            <sz val="9"/>
            <color indexed="81"/>
            <rFont val="Tahoma"/>
            <family val="2"/>
            <charset val="204"/>
          </rPr>
          <t>PSVT04_30_04</t>
        </r>
      </text>
    </comment>
    <comment ref="E15" authorId="0" shapeId="0">
      <text>
        <r>
          <rPr>
            <sz val="9"/>
            <color indexed="81"/>
            <rFont val="Tahoma"/>
            <family val="2"/>
            <charset val="204"/>
          </rPr>
          <t>PSVT04_30_05</t>
        </r>
      </text>
    </comment>
    <comment ref="F15" authorId="0" shapeId="0">
      <text>
        <r>
          <rPr>
            <sz val="9"/>
            <color indexed="81"/>
            <rFont val="Tahoma"/>
            <family val="2"/>
            <charset val="204"/>
          </rPr>
          <t>PSVT04_30_06</t>
        </r>
      </text>
    </comment>
    <comment ref="G15" authorId="0" shapeId="0">
      <text>
        <r>
          <rPr>
            <sz val="9"/>
            <color indexed="81"/>
            <rFont val="Tahoma"/>
            <family val="2"/>
            <charset val="204"/>
          </rPr>
          <t>PSVT04_30_07</t>
        </r>
      </text>
    </comment>
    <comment ref="H15" authorId="0" shapeId="0">
      <text>
        <r>
          <rPr>
            <sz val="9"/>
            <color indexed="81"/>
            <rFont val="Tahoma"/>
            <family val="2"/>
            <charset val="204"/>
          </rPr>
          <t>PSVT04_30_08</t>
        </r>
      </text>
    </comment>
    <comment ref="I15" authorId="0" shapeId="0">
      <text>
        <r>
          <rPr>
            <sz val="9"/>
            <color indexed="81"/>
            <rFont val="Tahoma"/>
            <family val="2"/>
            <charset val="204"/>
          </rPr>
          <t>PSVT04_30_09</t>
        </r>
      </text>
    </comment>
    <comment ref="J15" authorId="0" shapeId="0">
      <text>
        <r>
          <rPr>
            <sz val="9"/>
            <color indexed="81"/>
            <rFont val="Tahoma"/>
            <family val="2"/>
            <charset val="204"/>
          </rPr>
          <t>PSVT04_30_10</t>
        </r>
      </text>
    </comment>
    <comment ref="C16" authorId="0" shapeId="0">
      <text>
        <r>
          <rPr>
            <sz val="9"/>
            <color indexed="81"/>
            <rFont val="Tahoma"/>
            <family val="2"/>
            <charset val="204"/>
          </rPr>
          <t>PSVT04_40_03</t>
        </r>
      </text>
    </comment>
    <comment ref="J16" authorId="0" shapeId="0">
      <text>
        <r>
          <rPr>
            <sz val="9"/>
            <color indexed="81"/>
            <rFont val="Tahoma"/>
            <family val="2"/>
            <charset val="204"/>
          </rPr>
          <t>PSVT04_40_10</t>
        </r>
      </text>
    </comment>
  </commentList>
</comments>
</file>

<file path=xl/comments4.xml><?xml version="1.0" encoding="utf-8"?>
<comments xmlns="http://schemas.openxmlformats.org/spreadsheetml/2006/main">
  <authors>
    <author>adminfc</author>
  </authors>
  <commentList>
    <comment ref="C11" authorId="0" shapeId="0">
      <text>
        <r>
          <rPr>
            <sz val="9"/>
            <color indexed="81"/>
            <rFont val="Tahoma"/>
            <family val="2"/>
            <charset val="204"/>
          </rPr>
          <t>PSVT16_11_07</t>
        </r>
      </text>
    </comment>
    <comment ref="D11" authorId="0" shapeId="0">
      <text>
        <r>
          <rPr>
            <sz val="9"/>
            <color indexed="81"/>
            <rFont val="Tahoma"/>
            <family val="2"/>
            <charset val="204"/>
          </rPr>
          <t>PSVT16_11_03</t>
        </r>
      </text>
    </comment>
    <comment ref="E11" authorId="0" shapeId="0">
      <text>
        <r>
          <rPr>
            <sz val="9"/>
            <color indexed="81"/>
            <rFont val="Tahoma"/>
            <family val="2"/>
            <charset val="204"/>
          </rPr>
          <t>PSVT16_11_04</t>
        </r>
      </text>
    </comment>
    <comment ref="F11" authorId="0" shapeId="0">
      <text>
        <r>
          <rPr>
            <sz val="9"/>
            <color indexed="81"/>
            <rFont val="Tahoma"/>
            <family val="2"/>
            <charset val="204"/>
          </rPr>
          <t>PSVT16_11_05</t>
        </r>
      </text>
    </comment>
    <comment ref="G11" authorId="0" shapeId="0">
      <text>
        <r>
          <rPr>
            <sz val="9"/>
            <color indexed="81"/>
            <rFont val="Tahoma"/>
            <family val="2"/>
            <charset val="204"/>
          </rPr>
          <t>PSVT16_11_06</t>
        </r>
      </text>
    </comment>
    <comment ref="C12" authorId="0" shapeId="0">
      <text>
        <r>
          <rPr>
            <sz val="9"/>
            <color indexed="81"/>
            <rFont val="Tahoma"/>
            <family val="2"/>
            <charset val="204"/>
          </rPr>
          <t>PSVT16_12_07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04"/>
          </rPr>
          <t>PSVT16_12_03</t>
        </r>
      </text>
    </comment>
    <comment ref="E12" authorId="0" shapeId="0">
      <text>
        <r>
          <rPr>
            <sz val="9"/>
            <color indexed="81"/>
            <rFont val="Tahoma"/>
            <family val="2"/>
            <charset val="204"/>
          </rPr>
          <t>PSVT16_12_04</t>
        </r>
      </text>
    </comment>
    <comment ref="F12" authorId="0" shapeId="0">
      <text>
        <r>
          <rPr>
            <sz val="9"/>
            <color indexed="81"/>
            <rFont val="Tahoma"/>
            <family val="2"/>
            <charset val="204"/>
          </rPr>
          <t>PSVT16_12_05</t>
        </r>
      </text>
    </comment>
    <comment ref="G12" authorId="0" shapeId="0">
      <text>
        <r>
          <rPr>
            <sz val="9"/>
            <color indexed="81"/>
            <rFont val="Tahoma"/>
            <family val="2"/>
            <charset val="204"/>
          </rPr>
          <t>PSVT16_12_06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04"/>
          </rPr>
          <t>PSVT16_13_07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04"/>
          </rPr>
          <t>PSVT16_13_03</t>
        </r>
      </text>
    </comment>
    <comment ref="E13" authorId="0" shapeId="0">
      <text>
        <r>
          <rPr>
            <sz val="9"/>
            <color indexed="81"/>
            <rFont val="Tahoma"/>
            <family val="2"/>
            <charset val="204"/>
          </rPr>
          <t>PSVT16_13_04</t>
        </r>
      </text>
    </comment>
    <comment ref="F13" authorId="0" shapeId="0">
      <text>
        <r>
          <rPr>
            <sz val="9"/>
            <color indexed="81"/>
            <rFont val="Tahoma"/>
            <family val="2"/>
            <charset val="204"/>
          </rPr>
          <t>PSVT16_13_05</t>
        </r>
      </text>
    </comment>
    <comment ref="G13" authorId="0" shapeId="0">
      <text>
        <r>
          <rPr>
            <sz val="9"/>
            <color indexed="81"/>
            <rFont val="Tahoma"/>
            <family val="2"/>
            <charset val="204"/>
          </rPr>
          <t>PSVT16_13_06</t>
        </r>
      </text>
    </comment>
    <comment ref="C14" authorId="0" shapeId="0">
      <text>
        <r>
          <rPr>
            <sz val="9"/>
            <color indexed="81"/>
            <rFont val="Tahoma"/>
            <family val="2"/>
            <charset val="204"/>
          </rPr>
          <t>PSVT16_14_07</t>
        </r>
      </text>
    </comment>
    <comment ref="D14" authorId="0" shapeId="0">
      <text>
        <r>
          <rPr>
            <sz val="9"/>
            <color indexed="81"/>
            <rFont val="Tahoma"/>
            <family val="2"/>
            <charset val="204"/>
          </rPr>
          <t>PSVT16_14_03</t>
        </r>
      </text>
    </comment>
    <comment ref="E14" authorId="0" shapeId="0">
      <text>
        <r>
          <rPr>
            <sz val="9"/>
            <color indexed="81"/>
            <rFont val="Tahoma"/>
            <family val="2"/>
            <charset val="204"/>
          </rPr>
          <t>PSVT16_14_04</t>
        </r>
      </text>
    </comment>
    <comment ref="F14" authorId="0" shapeId="0">
      <text>
        <r>
          <rPr>
            <sz val="9"/>
            <color indexed="81"/>
            <rFont val="Tahoma"/>
            <family val="2"/>
            <charset val="204"/>
          </rPr>
          <t>PSVT16_14_05</t>
        </r>
      </text>
    </comment>
    <comment ref="G14" authorId="0" shapeId="0">
      <text>
        <r>
          <rPr>
            <sz val="9"/>
            <color indexed="81"/>
            <rFont val="Tahoma"/>
            <family val="2"/>
            <charset val="204"/>
          </rPr>
          <t>PSVT16_14_06</t>
        </r>
      </text>
    </comment>
    <comment ref="A16" authorId="0" shapeId="0">
      <text>
        <r>
          <rPr>
            <sz val="9"/>
            <color indexed="81"/>
            <rFont val="Tahoma"/>
            <family val="2"/>
            <charset val="204"/>
          </rPr>
          <t>PSVT16_15_01</t>
        </r>
      </text>
    </comment>
    <comment ref="C16" authorId="0" shapeId="0">
      <text>
        <r>
          <rPr>
            <sz val="9"/>
            <color indexed="81"/>
            <rFont val="Tahoma"/>
            <family val="2"/>
            <charset val="204"/>
          </rPr>
          <t>PSVT16_15_07</t>
        </r>
      </text>
    </comment>
    <comment ref="D16" authorId="0" shapeId="0">
      <text>
        <r>
          <rPr>
            <sz val="9"/>
            <color indexed="81"/>
            <rFont val="Tahoma"/>
            <family val="2"/>
            <charset val="204"/>
          </rPr>
          <t>PSVT16_15_03</t>
        </r>
      </text>
    </comment>
    <comment ref="E16" authorId="0" shapeId="0">
      <text>
        <r>
          <rPr>
            <sz val="9"/>
            <color indexed="81"/>
            <rFont val="Tahoma"/>
            <family val="2"/>
            <charset val="204"/>
          </rPr>
          <t>PSVT16_15_04</t>
        </r>
      </text>
    </comment>
    <comment ref="F16" authorId="0" shapeId="0">
      <text>
        <r>
          <rPr>
            <sz val="9"/>
            <color indexed="81"/>
            <rFont val="Tahoma"/>
            <family val="2"/>
            <charset val="204"/>
          </rPr>
          <t>PSVT16_15_05</t>
        </r>
      </text>
    </comment>
    <comment ref="G16" authorId="0" shapeId="0">
      <text>
        <r>
          <rPr>
            <sz val="9"/>
            <color indexed="81"/>
            <rFont val="Tahoma"/>
            <family val="2"/>
            <charset val="204"/>
          </rPr>
          <t>PSVT16_15_06</t>
        </r>
      </text>
    </comment>
    <comment ref="F17" authorId="0" shapeId="0">
      <text>
        <r>
          <rPr>
            <sz val="9"/>
            <color indexed="81"/>
            <rFont val="Tahoma"/>
            <family val="2"/>
            <charset val="204"/>
          </rPr>
          <t>PSVT16_10_05</t>
        </r>
      </text>
    </comment>
    <comment ref="C19" authorId="0" shapeId="0">
      <text>
        <r>
          <rPr>
            <sz val="9"/>
            <color indexed="81"/>
            <rFont val="Tahoma"/>
            <family val="2"/>
            <charset val="204"/>
          </rPr>
          <t>PSVT16_21_07</t>
        </r>
      </text>
    </comment>
    <comment ref="D19" authorId="0" shapeId="0">
      <text>
        <r>
          <rPr>
            <sz val="9"/>
            <color indexed="81"/>
            <rFont val="Tahoma"/>
            <family val="2"/>
            <charset val="204"/>
          </rPr>
          <t>PSVT16_21_03</t>
        </r>
      </text>
    </comment>
    <comment ref="E19" authorId="0" shapeId="0">
      <text>
        <r>
          <rPr>
            <sz val="9"/>
            <color indexed="81"/>
            <rFont val="Tahoma"/>
            <family val="2"/>
            <charset val="204"/>
          </rPr>
          <t>PSVT16_21_04</t>
        </r>
      </text>
    </comment>
    <comment ref="F19" authorId="0" shapeId="0">
      <text>
        <r>
          <rPr>
            <sz val="9"/>
            <color indexed="81"/>
            <rFont val="Tahoma"/>
            <family val="2"/>
            <charset val="204"/>
          </rPr>
          <t>PSVT16_21_05</t>
        </r>
      </text>
    </comment>
    <comment ref="G19" authorId="0" shapeId="0">
      <text>
        <r>
          <rPr>
            <sz val="9"/>
            <color indexed="81"/>
            <rFont val="Tahoma"/>
            <family val="2"/>
            <charset val="204"/>
          </rPr>
          <t>PSVT16_11_06</t>
        </r>
      </text>
    </comment>
    <comment ref="C20" authorId="0" shapeId="0">
      <text>
        <r>
          <rPr>
            <sz val="9"/>
            <color indexed="81"/>
            <rFont val="Tahoma"/>
            <family val="2"/>
            <charset val="204"/>
          </rPr>
          <t>PSVT16_22_07</t>
        </r>
      </text>
    </comment>
    <comment ref="D20" authorId="0" shapeId="0">
      <text>
        <r>
          <rPr>
            <sz val="9"/>
            <color indexed="81"/>
            <rFont val="Tahoma"/>
            <family val="2"/>
            <charset val="204"/>
          </rPr>
          <t>PSVT16_22_03</t>
        </r>
      </text>
    </comment>
    <comment ref="E20" authorId="0" shapeId="0">
      <text>
        <r>
          <rPr>
            <sz val="9"/>
            <color indexed="81"/>
            <rFont val="Tahoma"/>
            <family val="2"/>
            <charset val="204"/>
          </rPr>
          <t>PSVT16_22_04</t>
        </r>
      </text>
    </comment>
    <comment ref="F20" authorId="0" shapeId="0">
      <text>
        <r>
          <rPr>
            <sz val="9"/>
            <color indexed="81"/>
            <rFont val="Tahoma"/>
            <family val="2"/>
            <charset val="204"/>
          </rPr>
          <t>PSVT16_22_05</t>
        </r>
      </text>
    </comment>
    <comment ref="G20" authorId="0" shapeId="0">
      <text>
        <r>
          <rPr>
            <sz val="9"/>
            <color indexed="81"/>
            <rFont val="Tahoma"/>
            <family val="2"/>
            <charset val="204"/>
          </rPr>
          <t>PSVT16_22_06</t>
        </r>
      </text>
    </comment>
    <comment ref="C21" authorId="0" shapeId="0">
      <text>
        <r>
          <rPr>
            <sz val="9"/>
            <color indexed="81"/>
            <rFont val="Tahoma"/>
            <family val="2"/>
            <charset val="204"/>
          </rPr>
          <t>PSVT16_23_07</t>
        </r>
      </text>
    </comment>
    <comment ref="D21" authorId="0" shapeId="0">
      <text>
        <r>
          <rPr>
            <sz val="9"/>
            <color indexed="81"/>
            <rFont val="Tahoma"/>
            <family val="2"/>
            <charset val="204"/>
          </rPr>
          <t>PSVT16_23_03</t>
        </r>
      </text>
    </comment>
    <comment ref="E21" authorId="0" shapeId="0">
      <text>
        <r>
          <rPr>
            <sz val="9"/>
            <color indexed="81"/>
            <rFont val="Tahoma"/>
            <family val="2"/>
            <charset val="204"/>
          </rPr>
          <t>PSVT16_23_04</t>
        </r>
      </text>
    </comment>
    <comment ref="F21" authorId="0" shapeId="0">
      <text>
        <r>
          <rPr>
            <sz val="9"/>
            <color indexed="81"/>
            <rFont val="Tahoma"/>
            <family val="2"/>
            <charset val="204"/>
          </rPr>
          <t>PSVT16_23_05</t>
        </r>
      </text>
    </comment>
    <comment ref="G21" authorId="0" shapeId="0">
      <text>
        <r>
          <rPr>
            <sz val="9"/>
            <color indexed="81"/>
            <rFont val="Tahoma"/>
            <family val="2"/>
            <charset val="204"/>
          </rPr>
          <t>PSVT16_23_06</t>
        </r>
      </text>
    </comment>
    <comment ref="C22" authorId="0" shapeId="0">
      <text>
        <r>
          <rPr>
            <sz val="9"/>
            <color indexed="81"/>
            <rFont val="Tahoma"/>
            <family val="2"/>
            <charset val="204"/>
          </rPr>
          <t>PSVT16_24_07</t>
        </r>
      </text>
    </comment>
    <comment ref="D22" authorId="0" shapeId="0">
      <text>
        <r>
          <rPr>
            <sz val="9"/>
            <color indexed="81"/>
            <rFont val="Tahoma"/>
            <family val="2"/>
            <charset val="204"/>
          </rPr>
          <t>PSVT16_24_03</t>
        </r>
      </text>
    </comment>
    <comment ref="E22" authorId="0" shapeId="0">
      <text>
        <r>
          <rPr>
            <sz val="9"/>
            <color indexed="81"/>
            <rFont val="Tahoma"/>
            <family val="2"/>
            <charset val="204"/>
          </rPr>
          <t>PSVT16_24_04</t>
        </r>
      </text>
    </comment>
    <comment ref="F22" authorId="0" shapeId="0">
      <text>
        <r>
          <rPr>
            <sz val="9"/>
            <color indexed="81"/>
            <rFont val="Tahoma"/>
            <family val="2"/>
            <charset val="204"/>
          </rPr>
          <t>PSVT16_24_05</t>
        </r>
      </text>
    </comment>
    <comment ref="G22" authorId="0" shapeId="0">
      <text>
        <r>
          <rPr>
            <sz val="9"/>
            <color indexed="81"/>
            <rFont val="Tahoma"/>
            <family val="2"/>
            <charset val="204"/>
          </rPr>
          <t>PSVT16_24_06</t>
        </r>
      </text>
    </comment>
    <comment ref="A24" authorId="0" shapeId="0">
      <text>
        <r>
          <rPr>
            <sz val="9"/>
            <color indexed="81"/>
            <rFont val="Tahoma"/>
            <family val="2"/>
            <charset val="204"/>
          </rPr>
          <t>PSVT16_25_01</t>
        </r>
      </text>
    </comment>
    <comment ref="C24" authorId="0" shapeId="0">
      <text>
        <r>
          <rPr>
            <sz val="9"/>
            <color indexed="81"/>
            <rFont val="Tahoma"/>
            <family val="2"/>
            <charset val="204"/>
          </rPr>
          <t>PSVT16_25_07</t>
        </r>
      </text>
    </comment>
    <comment ref="D24" authorId="0" shapeId="0">
      <text>
        <r>
          <rPr>
            <sz val="9"/>
            <color indexed="81"/>
            <rFont val="Tahoma"/>
            <family val="2"/>
            <charset val="204"/>
          </rPr>
          <t>PSVT16_25_03</t>
        </r>
      </text>
    </comment>
    <comment ref="E24" authorId="0" shapeId="0">
      <text>
        <r>
          <rPr>
            <sz val="9"/>
            <color indexed="81"/>
            <rFont val="Tahoma"/>
            <family val="2"/>
            <charset val="204"/>
          </rPr>
          <t>PSVT16_25_04</t>
        </r>
      </text>
    </comment>
    <comment ref="F24" authorId="0" shapeId="0">
      <text>
        <r>
          <rPr>
            <sz val="9"/>
            <color indexed="81"/>
            <rFont val="Tahoma"/>
            <family val="2"/>
            <charset val="204"/>
          </rPr>
          <t>PSVT16_25_05</t>
        </r>
      </text>
    </comment>
    <comment ref="G24" authorId="0" shapeId="0">
      <text>
        <r>
          <rPr>
            <sz val="9"/>
            <color indexed="81"/>
            <rFont val="Tahoma"/>
            <family val="2"/>
            <charset val="204"/>
          </rPr>
          <t>PSVT16_25_06</t>
        </r>
      </text>
    </comment>
    <comment ref="F25" authorId="0" shapeId="0">
      <text>
        <r>
          <rPr>
            <sz val="9"/>
            <color indexed="81"/>
            <rFont val="Tahoma"/>
            <family val="2"/>
            <charset val="204"/>
          </rPr>
          <t>PSVT16_20_05</t>
        </r>
      </text>
    </comment>
    <comment ref="F26" authorId="0" shapeId="0">
      <text>
        <r>
          <rPr>
            <sz val="9"/>
            <color indexed="81"/>
            <rFont val="Tahoma"/>
            <family val="2"/>
            <charset val="204"/>
          </rPr>
          <t>PSVT16_90_05</t>
        </r>
      </text>
    </comment>
  </commentList>
</comments>
</file>

<file path=xl/comments5.xml><?xml version="1.0" encoding="utf-8"?>
<comments xmlns="http://schemas.openxmlformats.org/spreadsheetml/2006/main">
  <authors>
    <author>adminfc</author>
  </authors>
  <commentList>
    <comment ref="D10" authorId="0" shapeId="0">
      <text>
        <r>
          <rPr>
            <sz val="9"/>
            <color indexed="81"/>
            <rFont val="Tahoma"/>
            <family val="2"/>
            <charset val="204"/>
          </rPr>
          <t>PSVT17_11_03</t>
        </r>
      </text>
    </comment>
    <comment ref="E10" authorId="0" shapeId="0">
      <text>
        <r>
          <rPr>
            <sz val="9"/>
            <color indexed="81"/>
            <rFont val="Tahoma"/>
            <family val="2"/>
            <charset val="204"/>
          </rPr>
          <t>PSVT17_11_04</t>
        </r>
      </text>
    </comment>
    <comment ref="F10" authorId="0" shapeId="0">
      <text>
        <r>
          <rPr>
            <sz val="9"/>
            <color indexed="81"/>
            <rFont val="Tahoma"/>
            <family val="2"/>
            <charset val="204"/>
          </rPr>
          <t>PSVT17_11_05</t>
        </r>
      </text>
    </comment>
    <comment ref="D11" authorId="0" shapeId="0">
      <text>
        <r>
          <rPr>
            <sz val="9"/>
            <color indexed="81"/>
            <rFont val="Tahoma"/>
            <family val="2"/>
            <charset val="204"/>
          </rPr>
          <t>PSVT17_12_03</t>
        </r>
      </text>
    </comment>
    <comment ref="E11" authorId="0" shapeId="0">
      <text>
        <r>
          <rPr>
            <sz val="9"/>
            <color indexed="81"/>
            <rFont val="Tahoma"/>
            <family val="2"/>
            <charset val="204"/>
          </rPr>
          <t>PSVT17_12_04</t>
        </r>
      </text>
    </comment>
    <comment ref="F11" authorId="0" shapeId="0">
      <text>
        <r>
          <rPr>
            <sz val="9"/>
            <color indexed="81"/>
            <rFont val="Tahoma"/>
            <family val="2"/>
            <charset val="204"/>
          </rPr>
          <t>PSVT17_12_05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04"/>
          </rPr>
          <t>PSVT17_13_03</t>
        </r>
      </text>
    </comment>
    <comment ref="E12" authorId="0" shapeId="0">
      <text>
        <r>
          <rPr>
            <sz val="9"/>
            <color indexed="81"/>
            <rFont val="Tahoma"/>
            <family val="2"/>
            <charset val="204"/>
          </rPr>
          <t>PSVT17_13_04</t>
        </r>
      </text>
    </comment>
    <comment ref="F12" authorId="0" shapeId="0">
      <text>
        <r>
          <rPr>
            <sz val="9"/>
            <color indexed="81"/>
            <rFont val="Tahoma"/>
            <family val="2"/>
            <charset val="204"/>
          </rPr>
          <t>PSVT17_13_05</t>
        </r>
      </text>
    </comment>
    <comment ref="F13" authorId="0" shapeId="0">
      <text>
        <r>
          <rPr>
            <sz val="9"/>
            <color indexed="81"/>
            <rFont val="Tahoma"/>
            <family val="2"/>
            <charset val="204"/>
          </rPr>
          <t>PSVT17_10_05</t>
        </r>
      </text>
    </comment>
    <comment ref="D15" authorId="0" shapeId="0">
      <text>
        <r>
          <rPr>
            <sz val="9"/>
            <color indexed="81"/>
            <rFont val="Tahoma"/>
            <family val="2"/>
            <charset val="204"/>
          </rPr>
          <t>PSVT17_21_03</t>
        </r>
      </text>
    </comment>
    <comment ref="E15" authorId="0" shapeId="0">
      <text>
        <r>
          <rPr>
            <sz val="9"/>
            <color indexed="81"/>
            <rFont val="Tahoma"/>
            <family val="2"/>
            <charset val="204"/>
          </rPr>
          <t>PSVT17_21_04</t>
        </r>
      </text>
    </comment>
    <comment ref="F15" authorId="0" shapeId="0">
      <text>
        <r>
          <rPr>
            <sz val="9"/>
            <color indexed="81"/>
            <rFont val="Tahoma"/>
            <family val="2"/>
            <charset val="204"/>
          </rPr>
          <t>PSVT17_21_05</t>
        </r>
      </text>
    </comment>
    <comment ref="D16" authorId="0" shapeId="0">
      <text>
        <r>
          <rPr>
            <sz val="9"/>
            <color indexed="81"/>
            <rFont val="Tahoma"/>
            <family val="2"/>
            <charset val="204"/>
          </rPr>
          <t>PSVT17_22_03</t>
        </r>
      </text>
    </comment>
    <comment ref="E16" authorId="0" shapeId="0">
      <text>
        <r>
          <rPr>
            <sz val="9"/>
            <color indexed="81"/>
            <rFont val="Tahoma"/>
            <family val="2"/>
            <charset val="204"/>
          </rPr>
          <t>PSVT17_22_04</t>
        </r>
      </text>
    </comment>
    <comment ref="F16" authorId="0" shapeId="0">
      <text>
        <r>
          <rPr>
            <sz val="9"/>
            <color indexed="81"/>
            <rFont val="Tahoma"/>
            <family val="2"/>
            <charset val="204"/>
          </rPr>
          <t>PSVT17_22_05</t>
        </r>
      </text>
    </comment>
    <comment ref="D17" authorId="0" shapeId="0">
      <text>
        <r>
          <rPr>
            <sz val="9"/>
            <color indexed="81"/>
            <rFont val="Tahoma"/>
            <family val="2"/>
            <charset val="204"/>
          </rPr>
          <t>PSVT17_23_03</t>
        </r>
      </text>
    </comment>
    <comment ref="E17" authorId="0" shapeId="0">
      <text>
        <r>
          <rPr>
            <sz val="9"/>
            <color indexed="81"/>
            <rFont val="Tahoma"/>
            <family val="2"/>
            <charset val="204"/>
          </rPr>
          <t>PSVT17_23_04</t>
        </r>
      </text>
    </comment>
    <comment ref="F17" authorId="0" shapeId="0">
      <text>
        <r>
          <rPr>
            <sz val="9"/>
            <color indexed="81"/>
            <rFont val="Tahoma"/>
            <family val="2"/>
            <charset val="204"/>
          </rPr>
          <t>PSVT17_23_05</t>
        </r>
      </text>
    </comment>
    <comment ref="F18" authorId="0" shapeId="0">
      <text>
        <r>
          <rPr>
            <sz val="9"/>
            <color indexed="81"/>
            <rFont val="Tahoma"/>
            <family val="2"/>
            <charset val="204"/>
          </rPr>
          <t>PSVT17_20_05</t>
        </r>
      </text>
    </comment>
    <comment ref="D20" authorId="0" shapeId="0">
      <text>
        <r>
          <rPr>
            <sz val="9"/>
            <color indexed="81"/>
            <rFont val="Tahoma"/>
            <family val="2"/>
            <charset val="204"/>
          </rPr>
          <t>PSVT17_31_03</t>
        </r>
      </text>
    </comment>
    <comment ref="E20" authorId="0" shapeId="0">
      <text>
        <r>
          <rPr>
            <sz val="9"/>
            <color indexed="81"/>
            <rFont val="Tahoma"/>
            <family val="2"/>
            <charset val="204"/>
          </rPr>
          <t>PSVT17_31_04</t>
        </r>
      </text>
    </comment>
    <comment ref="F20" authorId="0" shapeId="0">
      <text>
        <r>
          <rPr>
            <sz val="9"/>
            <color indexed="81"/>
            <rFont val="Tahoma"/>
            <family val="2"/>
            <charset val="204"/>
          </rPr>
          <t>PSVT17_31_05</t>
        </r>
      </text>
    </comment>
    <comment ref="D21" authorId="0" shapeId="0">
      <text>
        <r>
          <rPr>
            <sz val="9"/>
            <color indexed="81"/>
            <rFont val="Tahoma"/>
            <family val="2"/>
            <charset val="204"/>
          </rPr>
          <t>PSVT17_32_03</t>
        </r>
      </text>
    </comment>
    <comment ref="E21" authorId="0" shapeId="0">
      <text>
        <r>
          <rPr>
            <sz val="9"/>
            <color indexed="81"/>
            <rFont val="Tahoma"/>
            <family val="2"/>
            <charset val="204"/>
          </rPr>
          <t>PSVT17_32_04</t>
        </r>
      </text>
    </comment>
    <comment ref="F21" authorId="0" shapeId="0">
      <text>
        <r>
          <rPr>
            <sz val="9"/>
            <color indexed="81"/>
            <rFont val="Tahoma"/>
            <family val="2"/>
            <charset val="204"/>
          </rPr>
          <t>PSVT17_32_05</t>
        </r>
      </text>
    </comment>
    <comment ref="D22" authorId="0" shapeId="0">
      <text>
        <r>
          <rPr>
            <sz val="9"/>
            <color indexed="81"/>
            <rFont val="Tahoma"/>
            <family val="2"/>
            <charset val="204"/>
          </rPr>
          <t>PSVT17_33_03</t>
        </r>
      </text>
    </comment>
    <comment ref="E22" authorId="0" shapeId="0">
      <text>
        <r>
          <rPr>
            <sz val="9"/>
            <color indexed="81"/>
            <rFont val="Tahoma"/>
            <family val="2"/>
            <charset val="204"/>
          </rPr>
          <t>PSVT17_33_04</t>
        </r>
      </text>
    </comment>
    <comment ref="F22" authorId="0" shapeId="0">
      <text>
        <r>
          <rPr>
            <sz val="9"/>
            <color indexed="81"/>
            <rFont val="Tahoma"/>
            <family val="2"/>
            <charset val="204"/>
          </rPr>
          <t>PSVT17_33_05</t>
        </r>
      </text>
    </comment>
    <comment ref="F23" authorId="0" shapeId="0">
      <text>
        <r>
          <rPr>
            <sz val="9"/>
            <color indexed="81"/>
            <rFont val="Tahoma"/>
            <family val="2"/>
            <charset val="204"/>
          </rPr>
          <t>PSVT17_30_05</t>
        </r>
      </text>
    </comment>
    <comment ref="D25" authorId="0" shapeId="0">
      <text>
        <r>
          <rPr>
            <sz val="9"/>
            <color indexed="81"/>
            <rFont val="Tahoma"/>
            <family val="2"/>
            <charset val="204"/>
          </rPr>
          <t>PSVT17_41_03</t>
        </r>
      </text>
    </comment>
    <comment ref="E25" authorId="0" shapeId="0">
      <text>
        <r>
          <rPr>
            <sz val="9"/>
            <color indexed="81"/>
            <rFont val="Tahoma"/>
            <family val="2"/>
            <charset val="204"/>
          </rPr>
          <t>PSVT17_41_04</t>
        </r>
      </text>
    </comment>
    <comment ref="F25" authorId="0" shapeId="0">
      <text>
        <r>
          <rPr>
            <sz val="9"/>
            <color indexed="81"/>
            <rFont val="Tahoma"/>
            <family val="2"/>
            <charset val="204"/>
          </rPr>
          <t>PSVT17_41_05</t>
        </r>
      </text>
    </comment>
    <comment ref="D26" authorId="0" shapeId="0">
      <text>
        <r>
          <rPr>
            <sz val="9"/>
            <color indexed="81"/>
            <rFont val="Tahoma"/>
            <family val="2"/>
            <charset val="204"/>
          </rPr>
          <t>PSVT17_42_03</t>
        </r>
      </text>
    </comment>
    <comment ref="E26" authorId="0" shapeId="0">
      <text>
        <r>
          <rPr>
            <sz val="9"/>
            <color indexed="81"/>
            <rFont val="Tahoma"/>
            <family val="2"/>
            <charset val="204"/>
          </rPr>
          <t>PSVT17_42_04</t>
        </r>
      </text>
    </comment>
    <comment ref="F26" authorId="0" shapeId="0">
      <text>
        <r>
          <rPr>
            <sz val="9"/>
            <color indexed="81"/>
            <rFont val="Tahoma"/>
            <family val="2"/>
            <charset val="204"/>
          </rPr>
          <t>PSVT17_42_05</t>
        </r>
      </text>
    </comment>
    <comment ref="D27" authorId="0" shapeId="0">
      <text>
        <r>
          <rPr>
            <sz val="9"/>
            <color indexed="81"/>
            <rFont val="Tahoma"/>
            <family val="2"/>
            <charset val="204"/>
          </rPr>
          <t>PSVT17_43_03</t>
        </r>
      </text>
    </comment>
    <comment ref="E27" authorId="0" shapeId="0">
      <text>
        <r>
          <rPr>
            <sz val="9"/>
            <color indexed="81"/>
            <rFont val="Tahoma"/>
            <family val="2"/>
            <charset val="204"/>
          </rPr>
          <t>PSVT17_43_04</t>
        </r>
      </text>
    </comment>
    <comment ref="F27" authorId="0" shapeId="0">
      <text>
        <r>
          <rPr>
            <sz val="9"/>
            <color indexed="81"/>
            <rFont val="Tahoma"/>
            <family val="2"/>
            <charset val="204"/>
          </rPr>
          <t>PSVT17_43_05</t>
        </r>
      </text>
    </comment>
    <comment ref="F28" authorId="0" shapeId="0">
      <text>
        <r>
          <rPr>
            <sz val="9"/>
            <color indexed="81"/>
            <rFont val="Tahoma"/>
            <family val="2"/>
            <charset val="204"/>
          </rPr>
          <t>PSVT17_40_05</t>
        </r>
      </text>
    </comment>
    <comment ref="D30" authorId="0" shapeId="0">
      <text>
        <r>
          <rPr>
            <sz val="9"/>
            <color indexed="81"/>
            <rFont val="Tahoma"/>
            <family val="2"/>
            <charset val="204"/>
          </rPr>
          <t>PSVT17_51_03</t>
        </r>
      </text>
    </comment>
    <comment ref="E30" authorId="0" shapeId="0">
      <text>
        <r>
          <rPr>
            <sz val="9"/>
            <color indexed="81"/>
            <rFont val="Tahoma"/>
            <family val="2"/>
            <charset val="204"/>
          </rPr>
          <t>PSVT17_51_04</t>
        </r>
      </text>
    </comment>
    <comment ref="F30" authorId="0" shapeId="0">
      <text>
        <r>
          <rPr>
            <sz val="9"/>
            <color indexed="81"/>
            <rFont val="Tahoma"/>
            <family val="2"/>
            <charset val="204"/>
          </rPr>
          <t>PSVT17_51_05</t>
        </r>
      </text>
    </comment>
    <comment ref="D31" authorId="0" shapeId="0">
      <text>
        <r>
          <rPr>
            <sz val="9"/>
            <color indexed="81"/>
            <rFont val="Tahoma"/>
            <family val="2"/>
            <charset val="204"/>
          </rPr>
          <t>PSVT17_52_03</t>
        </r>
      </text>
    </comment>
    <comment ref="E31" authorId="0" shapeId="0">
      <text>
        <r>
          <rPr>
            <sz val="9"/>
            <color indexed="81"/>
            <rFont val="Tahoma"/>
            <family val="2"/>
            <charset val="204"/>
          </rPr>
          <t>PSVT17_52_04</t>
        </r>
      </text>
    </comment>
    <comment ref="F31" authorId="0" shapeId="0">
      <text>
        <r>
          <rPr>
            <sz val="9"/>
            <color indexed="81"/>
            <rFont val="Tahoma"/>
            <family val="2"/>
            <charset val="204"/>
          </rPr>
          <t>PSVT17_52_05</t>
        </r>
      </text>
    </comment>
    <comment ref="D32" authorId="0" shapeId="0">
      <text>
        <r>
          <rPr>
            <sz val="9"/>
            <color indexed="81"/>
            <rFont val="Tahoma"/>
            <family val="2"/>
            <charset val="204"/>
          </rPr>
          <t>PSVT17_53_03</t>
        </r>
      </text>
    </comment>
    <comment ref="E32" authorId="0" shapeId="0">
      <text>
        <r>
          <rPr>
            <sz val="9"/>
            <color indexed="81"/>
            <rFont val="Tahoma"/>
            <family val="2"/>
            <charset val="204"/>
          </rPr>
          <t>PSVT17_53_04</t>
        </r>
      </text>
    </comment>
    <comment ref="F32" authorId="0" shapeId="0">
      <text>
        <r>
          <rPr>
            <sz val="9"/>
            <color indexed="81"/>
            <rFont val="Tahoma"/>
            <family val="2"/>
            <charset val="204"/>
          </rPr>
          <t>PSVT17_53_05</t>
        </r>
      </text>
    </comment>
    <comment ref="F33" authorId="0" shapeId="0">
      <text>
        <r>
          <rPr>
            <sz val="9"/>
            <color indexed="81"/>
            <rFont val="Tahoma"/>
            <family val="2"/>
            <charset val="204"/>
          </rPr>
          <t>PSVT17_50_05</t>
        </r>
      </text>
    </comment>
    <comment ref="D35" authorId="0" shapeId="0">
      <text>
        <r>
          <rPr>
            <sz val="9"/>
            <color indexed="81"/>
            <rFont val="Tahoma"/>
            <family val="2"/>
            <charset val="204"/>
          </rPr>
          <t>PSVT17_61_03</t>
        </r>
      </text>
    </comment>
    <comment ref="E35" authorId="0" shapeId="0">
      <text>
        <r>
          <rPr>
            <sz val="9"/>
            <color indexed="81"/>
            <rFont val="Tahoma"/>
            <family val="2"/>
            <charset val="204"/>
          </rPr>
          <t>PSVT17_61_04</t>
        </r>
      </text>
    </comment>
    <comment ref="F35" authorId="0" shapeId="0">
      <text>
        <r>
          <rPr>
            <sz val="9"/>
            <color indexed="81"/>
            <rFont val="Tahoma"/>
            <family val="2"/>
            <charset val="204"/>
          </rPr>
          <t>PSVT17_61_05</t>
        </r>
      </text>
    </comment>
    <comment ref="D36" authorId="0" shapeId="0">
      <text>
        <r>
          <rPr>
            <sz val="9"/>
            <color indexed="81"/>
            <rFont val="Tahoma"/>
            <family val="2"/>
            <charset val="204"/>
          </rPr>
          <t>PSVT17_62_03</t>
        </r>
      </text>
    </comment>
    <comment ref="E36" authorId="0" shapeId="0">
      <text>
        <r>
          <rPr>
            <sz val="9"/>
            <color indexed="81"/>
            <rFont val="Tahoma"/>
            <family val="2"/>
            <charset val="204"/>
          </rPr>
          <t>PSVT17_62_04</t>
        </r>
      </text>
    </comment>
    <comment ref="F36" authorId="0" shapeId="0">
      <text>
        <r>
          <rPr>
            <sz val="9"/>
            <color indexed="81"/>
            <rFont val="Tahoma"/>
            <family val="2"/>
            <charset val="204"/>
          </rPr>
          <t>PSVT17_62_05</t>
        </r>
      </text>
    </comment>
    <comment ref="D37" authorId="0" shapeId="0">
      <text>
        <r>
          <rPr>
            <sz val="9"/>
            <color indexed="81"/>
            <rFont val="Tahoma"/>
            <family val="2"/>
            <charset val="204"/>
          </rPr>
          <t>PSVT17_63_03</t>
        </r>
      </text>
    </comment>
    <comment ref="E37" authorId="0" shapeId="0">
      <text>
        <r>
          <rPr>
            <sz val="9"/>
            <color indexed="81"/>
            <rFont val="Tahoma"/>
            <family val="2"/>
            <charset val="204"/>
          </rPr>
          <t>PSVT17_63_04</t>
        </r>
      </text>
    </comment>
    <comment ref="F37" authorId="0" shapeId="0">
      <text>
        <r>
          <rPr>
            <sz val="9"/>
            <color indexed="81"/>
            <rFont val="Tahoma"/>
            <family val="2"/>
            <charset val="204"/>
          </rPr>
          <t>PSVT17_63_05</t>
        </r>
      </text>
    </comment>
    <comment ref="F38" authorId="0" shapeId="0">
      <text>
        <r>
          <rPr>
            <sz val="9"/>
            <color indexed="81"/>
            <rFont val="Tahoma"/>
            <family val="2"/>
            <charset val="204"/>
          </rPr>
          <t>PSVT17_60_05</t>
        </r>
      </text>
    </comment>
    <comment ref="F39" authorId="0" shapeId="0">
      <text>
        <r>
          <rPr>
            <sz val="9"/>
            <color indexed="81"/>
            <rFont val="Tahoma"/>
            <family val="2"/>
            <charset val="204"/>
          </rPr>
          <t>PSVT17_90_05</t>
        </r>
      </text>
    </comment>
  </commentList>
</comments>
</file>

<file path=xl/comments6.xml><?xml version="1.0" encoding="utf-8"?>
<comments xmlns="http://schemas.openxmlformats.org/spreadsheetml/2006/main">
  <authors>
    <author>adminfc</author>
  </authors>
  <commentList>
    <comment ref="K11" authorId="0" shapeId="0">
      <text>
        <r>
          <rPr>
            <sz val="9"/>
            <color indexed="81"/>
            <rFont val="Tahoma"/>
            <family val="2"/>
            <charset val="204"/>
          </rPr>
          <t>PR1_T20_13</t>
        </r>
      </text>
    </comment>
    <comment ref="L11" authorId="0" shapeId="0">
      <text>
        <r>
          <rPr>
            <sz val="9"/>
            <color indexed="81"/>
            <rFont val="Tahoma"/>
            <family val="2"/>
            <charset val="204"/>
          </rPr>
          <t>PR1_T20_14</t>
        </r>
      </text>
    </comment>
    <comment ref="M11" authorId="0" shapeId="0">
      <text>
        <r>
          <rPr>
            <sz val="9"/>
            <color indexed="81"/>
            <rFont val="Tahoma"/>
            <family val="2"/>
            <charset val="204"/>
          </rPr>
          <t>PR1_T20_15</t>
        </r>
      </text>
    </comment>
    <comment ref="N11" authorId="0" shapeId="0">
      <text>
        <r>
          <rPr>
            <sz val="9"/>
            <color indexed="81"/>
            <rFont val="Tahoma"/>
            <family val="2"/>
            <charset val="204"/>
          </rPr>
          <t>PR1_T20_16</t>
        </r>
      </text>
    </comment>
    <comment ref="O11" authorId="0" shapeId="0">
      <text>
        <r>
          <rPr>
            <sz val="9"/>
            <color indexed="81"/>
            <rFont val="Tahoma"/>
            <family val="2"/>
            <charset val="204"/>
          </rPr>
          <t>PR1_T20_17</t>
        </r>
      </text>
    </comment>
    <comment ref="P11" authorId="0" shapeId="0">
      <text>
        <r>
          <rPr>
            <sz val="9"/>
            <color indexed="81"/>
            <rFont val="Tahoma"/>
            <family val="2"/>
            <charset val="204"/>
          </rPr>
          <t>PR1_T20_18</t>
        </r>
      </text>
    </comment>
    <comment ref="A13" authorId="0" shape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13" authorId="0" shape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13" authorId="0" shape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13" authorId="0" shape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13" authorId="0" shape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13" authorId="0" shape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13" authorId="0" shape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13" authorId="0" shape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13" authorId="0" shape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13" authorId="0" shape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13" authorId="0" shape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13" authorId="0" shape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13" authorId="0" shape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13" authorId="0" shape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14" authorId="0" shape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14" authorId="0" shape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14" authorId="0" shape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14" authorId="0" shape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14" authorId="0" shape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14" authorId="0" shape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14" authorId="0" shape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14" authorId="0" shape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14" authorId="0" shape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14" authorId="0" shape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14" authorId="0" shape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14" authorId="0" shape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14" authorId="0" shape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14" authorId="0" shape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14" authorId="0" shape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14" authorId="0" shape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15" authorId="0" shape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15" authorId="0" shape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15" authorId="0" shape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15" authorId="0" shape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15" authorId="0" shape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15" authorId="0" shape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15" authorId="0" shape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15" authorId="0" shape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15" authorId="0" shape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15" authorId="0" shape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15" authorId="0" shape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15" authorId="0" shape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15" authorId="0" shape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15" authorId="0" shape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15" authorId="0" shape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15" authorId="0" shape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16" authorId="0" shape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16" authorId="0" shape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16" authorId="0" shape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16" authorId="0" shape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16" authorId="0" shape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16" authorId="0" shape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16" authorId="0" shape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16" authorId="0" shape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16" authorId="0" shape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16" authorId="0" shape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16" authorId="0" shape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16" authorId="0" shape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16" authorId="0" shape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16" authorId="0" shape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16" authorId="0" shape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16" authorId="0" shape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17" authorId="0" shape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17" authorId="0" shape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17" authorId="0" shape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17" authorId="0" shape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17" authorId="0" shape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17" authorId="0" shape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17" authorId="0" shape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17" authorId="0" shape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17" authorId="0" shape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17" authorId="0" shape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17" authorId="0" shape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17" authorId="0" shape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17" authorId="0" shape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17" authorId="0" shape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17" authorId="0" shape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17" authorId="0" shape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18" authorId="0" shape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18" authorId="0" shape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18" authorId="0" shape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18" authorId="0" shape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18" authorId="0" shape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18" authorId="0" shape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18" authorId="0" shape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18" authorId="0" shape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18" authorId="0" shape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18" authorId="0" shape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18" authorId="0" shape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18" authorId="0" shape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18" authorId="0" shape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18" authorId="0" shape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18" authorId="0" shape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18" authorId="0" shape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19" authorId="0" shape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19" authorId="0" shape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19" authorId="0" shape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19" authorId="0" shape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19" authorId="0" shape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19" authorId="0" shape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19" authorId="0" shape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19" authorId="0" shape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19" authorId="0" shape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19" authorId="0" shape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19" authorId="0" shape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19" authorId="0" shape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19" authorId="0" shape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19" authorId="0" shape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19" authorId="0" shape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19" authorId="0" shape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20" authorId="0" shape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20" authorId="0" shape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20" authorId="0" shape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20" authorId="0" shape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20" authorId="0" shape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20" authorId="0" shape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20" authorId="0" shape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20" authorId="0" shape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20" authorId="0" shape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20" authorId="0" shape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20" authorId="0" shape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20" authorId="0" shape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20" authorId="0" shape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20" authorId="0" shape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20" authorId="0" shape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20" authorId="0" shape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21" authorId="0" shape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21" authorId="0" shape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21" authorId="0" shape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21" authorId="0" shape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21" authorId="0" shape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21" authorId="0" shape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21" authorId="0" shape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21" authorId="0" shape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21" authorId="0" shape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21" authorId="0" shape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21" authorId="0" shape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21" authorId="0" shape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21" authorId="0" shape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21" authorId="0" shape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21" authorId="0" shape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21" authorId="0" shape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22" authorId="0" shape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22" authorId="0" shape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22" authorId="0" shape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22" authorId="0" shape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22" authorId="0" shape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22" authorId="0" shape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22" authorId="0" shape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22" authorId="0" shape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22" authorId="0" shape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22" authorId="0" shape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22" authorId="0" shape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22" authorId="0" shape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22" authorId="0" shape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22" authorId="0" shape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22" authorId="0" shape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22" authorId="0" shape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23" authorId="0" shape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23" authorId="0" shape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23" authorId="0" shape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23" authorId="0" shape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23" authorId="0" shape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23" authorId="0" shape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23" authorId="0" shape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23" authorId="0" shape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23" authorId="0" shape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23" authorId="0" shape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23" authorId="0" shape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23" authorId="0" shape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23" authorId="0" shape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23" authorId="0" shape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23" authorId="0" shape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23" authorId="0" shape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24" authorId="0" shape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24" authorId="0" shape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24" authorId="0" shape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24" authorId="0" shape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24" authorId="0" shape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24" authorId="0" shape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24" authorId="0" shape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24" authorId="0" shape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24" authorId="0" shape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24" authorId="0" shape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24" authorId="0" shape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24" authorId="0" shape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24" authorId="0" shape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24" authorId="0" shape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24" authorId="0" shape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24" authorId="0" shape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25" authorId="0" shape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25" authorId="0" shape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25" authorId="0" shape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25" authorId="0" shape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25" authorId="0" shape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25" authorId="0" shape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25" authorId="0" shape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25" authorId="0" shape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25" authorId="0" shape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25" authorId="0" shape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25" authorId="0" shape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25" authorId="0" shape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25" authorId="0" shape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25" authorId="0" shape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25" authorId="0" shape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25" authorId="0" shape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26" authorId="0" shape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26" authorId="0" shape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26" authorId="0" shape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26" authorId="0" shape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26" authorId="0" shape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26" authorId="0" shape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26" authorId="0" shape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26" authorId="0" shape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26" authorId="0" shape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26" authorId="0" shape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26" authorId="0" shape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26" authorId="0" shape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26" authorId="0" shape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26" authorId="0" shape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26" authorId="0" shape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26" authorId="0" shape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27" authorId="0" shape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27" authorId="0" shape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27" authorId="0" shape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27" authorId="0" shape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27" authorId="0" shape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27" authorId="0" shape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27" authorId="0" shape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27" authorId="0" shape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27" authorId="0" shape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27" authorId="0" shape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27" authorId="0" shape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27" authorId="0" shape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27" authorId="0" shape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27" authorId="0" shape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27" authorId="0" shape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27" authorId="0" shape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28" authorId="0" shape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28" authorId="0" shape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28" authorId="0" shape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28" authorId="0" shape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28" authorId="0" shape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28" authorId="0" shape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28" authorId="0" shape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28" authorId="0" shape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28" authorId="0" shape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28" authorId="0" shape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28" authorId="0" shape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28" authorId="0" shape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28" authorId="0" shape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28" authorId="0" shape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28" authorId="0" shape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28" authorId="0" shape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29" authorId="0" shape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29" authorId="0" shape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29" authorId="0" shape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29" authorId="0" shape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29" authorId="0" shape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29" authorId="0" shape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29" authorId="0" shape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29" authorId="0" shape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29" authorId="0" shape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29" authorId="0" shape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29" authorId="0" shape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29" authorId="0" shape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29" authorId="0" shape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29" authorId="0" shape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29" authorId="0" shape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29" authorId="0" shape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30" authorId="0" shape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30" authorId="0" shape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30" authorId="0" shape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30" authorId="0" shape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30" authorId="0" shape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30" authorId="0" shape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30" authorId="0" shape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30" authorId="0" shape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30" authorId="0" shape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30" authorId="0" shape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30" authorId="0" shape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30" authorId="0" shape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30" authorId="0" shape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30" authorId="0" shape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30" authorId="0" shape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30" authorId="0" shape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</commentList>
</comments>
</file>

<file path=xl/comments7.xml><?xml version="1.0" encoding="utf-8"?>
<comments xmlns="http://schemas.openxmlformats.org/spreadsheetml/2006/main">
  <authors>
    <author>Bushar2</author>
  </authors>
  <commentList>
    <comment ref="C14" authorId="0" shapeId="0">
      <text>
        <r>
          <rPr>
            <sz val="9"/>
            <color indexed="81"/>
            <rFont val="Tahoma"/>
            <family val="2"/>
            <charset val="204"/>
          </rPr>
          <t>PSVT18_10_03</t>
        </r>
      </text>
    </comment>
    <comment ref="D14" authorId="0" shapeId="0">
      <text>
        <r>
          <rPr>
            <sz val="9"/>
            <color indexed="81"/>
            <rFont val="Tahoma"/>
            <family val="2"/>
            <charset val="204"/>
          </rPr>
          <t>PSVT18_10_04</t>
        </r>
      </text>
    </comment>
    <comment ref="E14" authorId="0" shapeId="0">
      <text>
        <r>
          <rPr>
            <sz val="9"/>
            <color indexed="81"/>
            <rFont val="Tahoma"/>
            <family val="2"/>
            <charset val="204"/>
          </rPr>
          <t>PSVT18_10_09</t>
        </r>
      </text>
    </comment>
    <comment ref="F14" authorId="0" shapeId="0">
      <text>
        <r>
          <rPr>
            <sz val="9"/>
            <color indexed="81"/>
            <rFont val="Tahoma"/>
            <family val="2"/>
            <charset val="204"/>
          </rPr>
          <t>PSVT18_10_10</t>
        </r>
      </text>
    </comment>
    <comment ref="G14" authorId="0" shapeId="0">
      <text>
        <r>
          <rPr>
            <sz val="9"/>
            <color indexed="81"/>
            <rFont val="Tahoma"/>
            <family val="2"/>
            <charset val="204"/>
          </rPr>
          <t>PSVT18_10_11</t>
        </r>
      </text>
    </comment>
    <comment ref="H14" authorId="0" shapeId="0">
      <text>
        <r>
          <rPr>
            <sz val="9"/>
            <color indexed="81"/>
            <rFont val="Tahoma"/>
            <family val="2"/>
            <charset val="204"/>
          </rPr>
          <t>PSVT18_10_05</t>
        </r>
      </text>
    </comment>
    <comment ref="I14" authorId="0" shapeId="0">
      <text>
        <r>
          <rPr>
            <sz val="9"/>
            <color indexed="81"/>
            <rFont val="Tahoma"/>
            <family val="2"/>
            <charset val="204"/>
          </rPr>
          <t>PSVT18_10_06</t>
        </r>
      </text>
    </comment>
    <comment ref="J14" authorId="0" shapeId="0">
      <text>
        <r>
          <rPr>
            <sz val="9"/>
            <color indexed="81"/>
            <rFont val="Tahoma"/>
            <family val="2"/>
            <charset val="204"/>
          </rPr>
          <t>PSVT18_10_07</t>
        </r>
      </text>
    </comment>
    <comment ref="K14" authorId="0" shapeId="0">
      <text>
        <r>
          <rPr>
            <sz val="9"/>
            <color indexed="81"/>
            <rFont val="Tahoma"/>
            <family val="2"/>
            <charset val="204"/>
          </rPr>
          <t>PSVT18_10_08</t>
        </r>
      </text>
    </comment>
    <comment ref="C15" authorId="0" shapeId="0">
      <text>
        <r>
          <rPr>
            <sz val="9"/>
            <color indexed="81"/>
            <rFont val="Tahoma"/>
            <family val="2"/>
            <charset val="204"/>
          </rPr>
          <t>PSVT18_20_03</t>
        </r>
      </text>
    </comment>
    <comment ref="D15" authorId="0" shapeId="0">
      <text>
        <r>
          <rPr>
            <sz val="9"/>
            <color indexed="81"/>
            <rFont val="Tahoma"/>
            <family val="2"/>
            <charset val="204"/>
          </rPr>
          <t>PSVT18_20_04</t>
        </r>
      </text>
    </comment>
    <comment ref="E15" authorId="0" shapeId="0">
      <text>
        <r>
          <rPr>
            <sz val="9"/>
            <color indexed="81"/>
            <rFont val="Tahoma"/>
            <family val="2"/>
            <charset val="204"/>
          </rPr>
          <t>PSVT18_20_09</t>
        </r>
      </text>
    </comment>
    <comment ref="F15" authorId="0" shapeId="0">
      <text>
        <r>
          <rPr>
            <sz val="9"/>
            <color indexed="81"/>
            <rFont val="Tahoma"/>
            <family val="2"/>
            <charset val="204"/>
          </rPr>
          <t>PSVT18_20_10</t>
        </r>
      </text>
    </comment>
    <comment ref="G15" authorId="0" shapeId="0">
      <text>
        <r>
          <rPr>
            <sz val="9"/>
            <color indexed="81"/>
            <rFont val="Tahoma"/>
            <family val="2"/>
            <charset val="204"/>
          </rPr>
          <t>PSVT18_20_11</t>
        </r>
      </text>
    </comment>
    <comment ref="H15" authorId="0" shapeId="0">
      <text>
        <r>
          <rPr>
            <sz val="9"/>
            <color indexed="81"/>
            <rFont val="Tahoma"/>
            <family val="2"/>
            <charset val="204"/>
          </rPr>
          <t>PSVT18_20_05</t>
        </r>
      </text>
    </comment>
    <comment ref="I15" authorId="0" shapeId="0">
      <text>
        <r>
          <rPr>
            <sz val="9"/>
            <color indexed="81"/>
            <rFont val="Tahoma"/>
            <family val="2"/>
            <charset val="204"/>
          </rPr>
          <t>PSVT18_20_06</t>
        </r>
      </text>
    </comment>
    <comment ref="J15" authorId="0" shapeId="0">
      <text>
        <r>
          <rPr>
            <sz val="9"/>
            <color indexed="81"/>
            <rFont val="Tahoma"/>
            <family val="2"/>
            <charset val="204"/>
          </rPr>
          <t>PSVT18_20_07</t>
        </r>
      </text>
    </comment>
    <comment ref="K15" authorId="0" shapeId="0">
      <text>
        <r>
          <rPr>
            <sz val="9"/>
            <color indexed="81"/>
            <rFont val="Tahoma"/>
            <family val="2"/>
            <charset val="204"/>
          </rPr>
          <t>PSVT18_20_08</t>
        </r>
      </text>
    </comment>
    <comment ref="K16" authorId="0" shapeId="0">
      <text>
        <r>
          <rPr>
            <sz val="9"/>
            <color indexed="81"/>
            <rFont val="Tahoma"/>
            <family val="2"/>
            <charset val="204"/>
          </rPr>
          <t>PSVT18_90_08</t>
        </r>
      </text>
    </comment>
  </commentList>
</comments>
</file>

<file path=xl/comments8.xml><?xml version="1.0" encoding="utf-8"?>
<comments xmlns="http://schemas.openxmlformats.org/spreadsheetml/2006/main">
  <authors>
    <author>adminfc</author>
  </authors>
  <commentList>
    <comment ref="C11" authorId="0" shapeId="0">
      <text>
        <r>
          <rPr>
            <sz val="9"/>
            <color indexed="81"/>
            <rFont val="Tahoma"/>
            <family val="2"/>
            <charset val="204"/>
          </rPr>
          <t>PSVT20_11_04</t>
        </r>
      </text>
    </comment>
    <comment ref="D11" authorId="0" shapeId="0">
      <text>
        <r>
          <rPr>
            <sz val="9"/>
            <color indexed="81"/>
            <rFont val="Tahoma"/>
            <family val="2"/>
            <charset val="204"/>
          </rPr>
          <t>PSVT20_11_07</t>
        </r>
      </text>
    </comment>
    <comment ref="E11" authorId="0" shapeId="0">
      <text>
        <r>
          <rPr>
            <sz val="9"/>
            <color indexed="81"/>
            <rFont val="Tahoma"/>
            <family val="2"/>
            <charset val="204"/>
          </rPr>
          <t>PSVT20_11_08</t>
        </r>
      </text>
    </comment>
    <comment ref="C12" authorId="0" shapeId="0">
      <text>
        <r>
          <rPr>
            <sz val="9"/>
            <color indexed="81"/>
            <rFont val="Tahoma"/>
            <family val="2"/>
            <charset val="204"/>
          </rPr>
          <t>PSVT20_12_04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04"/>
          </rPr>
          <t>PSVT20_12_07</t>
        </r>
      </text>
    </comment>
    <comment ref="E12" authorId="0" shapeId="0">
      <text>
        <r>
          <rPr>
            <sz val="9"/>
            <color indexed="81"/>
            <rFont val="Tahoma"/>
            <family val="2"/>
            <charset val="204"/>
          </rPr>
          <t>PSVT20_12_08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04"/>
          </rPr>
          <t>PSVT20_13_04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04"/>
          </rPr>
          <t>PSVT20_13_07</t>
        </r>
      </text>
    </comment>
    <comment ref="E13" authorId="0" shapeId="0">
      <text>
        <r>
          <rPr>
            <sz val="9"/>
            <color indexed="81"/>
            <rFont val="Tahoma"/>
            <family val="2"/>
            <charset val="204"/>
          </rPr>
          <t>PSVT20_13_08</t>
        </r>
      </text>
    </comment>
    <comment ref="C14" authorId="0" shapeId="0">
      <text>
        <r>
          <rPr>
            <sz val="9"/>
            <color indexed="81"/>
            <rFont val="Tahoma"/>
            <family val="2"/>
            <charset val="204"/>
          </rPr>
          <t>PSVT20_14_04</t>
        </r>
      </text>
    </comment>
    <comment ref="D14" authorId="0" shapeId="0">
      <text>
        <r>
          <rPr>
            <sz val="9"/>
            <color indexed="81"/>
            <rFont val="Tahoma"/>
            <family val="2"/>
            <charset val="204"/>
          </rPr>
          <t>PSVT20_14_07</t>
        </r>
      </text>
    </comment>
    <comment ref="E14" authorId="0" shapeId="0">
      <text>
        <r>
          <rPr>
            <sz val="9"/>
            <color indexed="81"/>
            <rFont val="Tahoma"/>
            <family val="2"/>
            <charset val="204"/>
          </rPr>
          <t>PSVT20_14_08</t>
        </r>
      </text>
    </comment>
    <comment ref="A16" authorId="0" shapeId="0">
      <text>
        <r>
          <rPr>
            <sz val="9"/>
            <color indexed="81"/>
            <rFont val="Tahoma"/>
            <family val="2"/>
            <charset val="204"/>
          </rPr>
          <t>PSVT20_15_01</t>
        </r>
      </text>
    </comment>
    <comment ref="C16" authorId="0" shapeId="0">
      <text>
        <r>
          <rPr>
            <sz val="9"/>
            <color indexed="81"/>
            <rFont val="Tahoma"/>
            <family val="2"/>
            <charset val="204"/>
          </rPr>
          <t>PSVT20_15_04</t>
        </r>
      </text>
    </comment>
    <comment ref="D16" authorId="0" shapeId="0">
      <text>
        <r>
          <rPr>
            <sz val="9"/>
            <color indexed="81"/>
            <rFont val="Tahoma"/>
            <family val="2"/>
            <charset val="204"/>
          </rPr>
          <t>PSVT20_15_07</t>
        </r>
      </text>
    </comment>
    <comment ref="E16" authorId="0" shapeId="0">
      <text>
        <r>
          <rPr>
            <sz val="9"/>
            <color indexed="81"/>
            <rFont val="Tahoma"/>
            <family val="2"/>
            <charset val="204"/>
          </rPr>
          <t>PSVT20_15_08</t>
        </r>
      </text>
    </comment>
    <comment ref="E17" authorId="0" shapeId="0">
      <text>
        <r>
          <rPr>
            <sz val="9"/>
            <color indexed="81"/>
            <rFont val="Tahoma"/>
            <family val="2"/>
            <charset val="204"/>
          </rPr>
          <t>PSVT20_10_08</t>
        </r>
      </text>
    </comment>
    <comment ref="C19" authorId="0" shapeId="0">
      <text>
        <r>
          <rPr>
            <sz val="9"/>
            <color indexed="81"/>
            <rFont val="Tahoma"/>
            <family val="2"/>
            <charset val="204"/>
          </rPr>
          <t>PSVT20_21_04</t>
        </r>
      </text>
    </comment>
    <comment ref="D19" authorId="0" shapeId="0">
      <text>
        <r>
          <rPr>
            <sz val="9"/>
            <color indexed="81"/>
            <rFont val="Tahoma"/>
            <family val="2"/>
            <charset val="204"/>
          </rPr>
          <t>PSVT20_21_07</t>
        </r>
      </text>
    </comment>
    <comment ref="E19" authorId="0" shapeId="0">
      <text>
        <r>
          <rPr>
            <sz val="9"/>
            <color indexed="81"/>
            <rFont val="Tahoma"/>
            <family val="2"/>
            <charset val="204"/>
          </rPr>
          <t>PSVT20_21_08</t>
        </r>
      </text>
    </comment>
    <comment ref="C20" authorId="0" shapeId="0">
      <text>
        <r>
          <rPr>
            <sz val="9"/>
            <color indexed="81"/>
            <rFont val="Tahoma"/>
            <family val="2"/>
            <charset val="204"/>
          </rPr>
          <t>PSVT20_22_04</t>
        </r>
      </text>
    </comment>
    <comment ref="D20" authorId="0" shapeId="0">
      <text>
        <r>
          <rPr>
            <sz val="9"/>
            <color indexed="81"/>
            <rFont val="Tahoma"/>
            <family val="2"/>
            <charset val="204"/>
          </rPr>
          <t>PSVT20_22_07</t>
        </r>
      </text>
    </comment>
    <comment ref="E20" authorId="0" shapeId="0">
      <text>
        <r>
          <rPr>
            <sz val="9"/>
            <color indexed="81"/>
            <rFont val="Tahoma"/>
            <family val="2"/>
            <charset val="204"/>
          </rPr>
          <t>PSVT20_22_08</t>
        </r>
      </text>
    </comment>
    <comment ref="C21" authorId="0" shapeId="0">
      <text>
        <r>
          <rPr>
            <sz val="9"/>
            <color indexed="81"/>
            <rFont val="Tahoma"/>
            <family val="2"/>
            <charset val="204"/>
          </rPr>
          <t>PSVT20_23_04</t>
        </r>
      </text>
    </comment>
    <comment ref="D21" authorId="0" shapeId="0">
      <text>
        <r>
          <rPr>
            <sz val="9"/>
            <color indexed="81"/>
            <rFont val="Tahoma"/>
            <family val="2"/>
            <charset val="204"/>
          </rPr>
          <t>PSVT20_23_07</t>
        </r>
      </text>
    </comment>
    <comment ref="E21" authorId="0" shapeId="0">
      <text>
        <r>
          <rPr>
            <sz val="9"/>
            <color indexed="81"/>
            <rFont val="Tahoma"/>
            <family val="2"/>
            <charset val="204"/>
          </rPr>
          <t>PSVT20_23_08</t>
        </r>
      </text>
    </comment>
    <comment ref="C22" authorId="0" shapeId="0">
      <text>
        <r>
          <rPr>
            <sz val="9"/>
            <color indexed="81"/>
            <rFont val="Tahoma"/>
            <family val="2"/>
            <charset val="204"/>
          </rPr>
          <t>PSVT20_24_04</t>
        </r>
      </text>
    </comment>
    <comment ref="D22" authorId="0" shapeId="0">
      <text>
        <r>
          <rPr>
            <sz val="9"/>
            <color indexed="81"/>
            <rFont val="Tahoma"/>
            <family val="2"/>
            <charset val="204"/>
          </rPr>
          <t>PSVT20_24_07</t>
        </r>
      </text>
    </comment>
    <comment ref="E22" authorId="0" shapeId="0">
      <text>
        <r>
          <rPr>
            <sz val="9"/>
            <color indexed="81"/>
            <rFont val="Tahoma"/>
            <family val="2"/>
            <charset val="204"/>
          </rPr>
          <t>PSVT20_24_08</t>
        </r>
      </text>
    </comment>
    <comment ref="A24" authorId="0" shapeId="0">
      <text>
        <r>
          <rPr>
            <sz val="9"/>
            <color indexed="81"/>
            <rFont val="Tahoma"/>
            <family val="2"/>
            <charset val="204"/>
          </rPr>
          <t>PSVT20_25_01</t>
        </r>
      </text>
    </comment>
    <comment ref="C24" authorId="0" shapeId="0">
      <text>
        <r>
          <rPr>
            <sz val="9"/>
            <color indexed="81"/>
            <rFont val="Tahoma"/>
            <family val="2"/>
            <charset val="204"/>
          </rPr>
          <t>PSVT20_25_04</t>
        </r>
      </text>
    </comment>
    <comment ref="D24" authorId="0" shapeId="0">
      <text>
        <r>
          <rPr>
            <sz val="9"/>
            <color indexed="81"/>
            <rFont val="Tahoma"/>
            <family val="2"/>
            <charset val="204"/>
          </rPr>
          <t>PSVT20_25_07</t>
        </r>
      </text>
    </comment>
    <comment ref="E24" authorId="0" shapeId="0">
      <text>
        <r>
          <rPr>
            <sz val="9"/>
            <color indexed="81"/>
            <rFont val="Tahoma"/>
            <family val="2"/>
            <charset val="204"/>
          </rPr>
          <t>PSVT20_25_08</t>
        </r>
      </text>
    </comment>
    <comment ref="E25" authorId="0" shapeId="0">
      <text>
        <r>
          <rPr>
            <sz val="9"/>
            <color indexed="81"/>
            <rFont val="Tahoma"/>
            <family val="2"/>
            <charset val="204"/>
          </rPr>
          <t>PSVT20_20_08</t>
        </r>
      </text>
    </comment>
    <comment ref="E26" authorId="0" shapeId="0">
      <text>
        <r>
          <rPr>
            <sz val="9"/>
            <color indexed="81"/>
            <rFont val="Tahoma"/>
            <family val="2"/>
            <charset val="204"/>
          </rPr>
          <t>PSVT20_90_08</t>
        </r>
      </text>
    </comment>
  </commentList>
</comments>
</file>

<file path=xl/comments9.xml><?xml version="1.0" encoding="utf-8"?>
<comments xmlns="http://schemas.openxmlformats.org/spreadsheetml/2006/main">
  <authors>
    <author>Bushar2</author>
  </authors>
  <commentList>
    <comment ref="A11" authorId="0" shapeId="0">
      <text>
        <r>
          <rPr>
            <sz val="9"/>
            <color indexed="81"/>
            <rFont val="Tahoma"/>
            <family val="2"/>
            <charset val="204"/>
          </rPr>
          <t>PSVT22_11_01</t>
        </r>
      </text>
    </comment>
    <comment ref="D11" authorId="0" shapeId="0">
      <text>
        <r>
          <rPr>
            <sz val="9"/>
            <color indexed="81"/>
            <rFont val="Tahoma"/>
            <family val="2"/>
            <charset val="204"/>
          </rPr>
          <t>PSVT22_11_03</t>
        </r>
      </text>
    </comment>
    <comment ref="E11" authorId="0" shapeId="0">
      <text>
        <r>
          <rPr>
            <sz val="9"/>
            <color indexed="81"/>
            <rFont val="Tahoma"/>
            <family val="2"/>
            <charset val="204"/>
          </rPr>
          <t>PSVT22_11_04</t>
        </r>
      </text>
    </comment>
    <comment ref="F11" authorId="0" shapeId="0">
      <text>
        <r>
          <rPr>
            <sz val="9"/>
            <color indexed="81"/>
            <rFont val="Tahoma"/>
            <family val="2"/>
            <charset val="204"/>
          </rPr>
          <t>PSVT22_11_05</t>
        </r>
      </text>
    </comment>
    <comment ref="A12" authorId="0" shapeId="0">
      <text>
        <r>
          <rPr>
            <sz val="9"/>
            <color indexed="81"/>
            <rFont val="Tahoma"/>
            <family val="2"/>
            <charset val="204"/>
          </rPr>
          <t>PSVT21_15_01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04"/>
          </rPr>
          <t>PSVT21_15_03</t>
        </r>
      </text>
    </comment>
    <comment ref="E12" authorId="0" shapeId="0">
      <text>
        <r>
          <rPr>
            <sz val="9"/>
            <color indexed="81"/>
            <rFont val="Tahoma"/>
            <family val="2"/>
            <charset val="204"/>
          </rPr>
          <t>PSVT21_15_04</t>
        </r>
      </text>
    </comment>
    <comment ref="F12" authorId="0" shapeId="0">
      <text>
        <r>
          <rPr>
            <sz val="9"/>
            <color indexed="81"/>
            <rFont val="Tahoma"/>
            <family val="2"/>
            <charset val="204"/>
          </rPr>
          <t>PSVT22_12_05</t>
        </r>
      </text>
    </comment>
    <comment ref="A13" authorId="0" shapeId="0">
      <text>
        <r>
          <rPr>
            <sz val="9"/>
            <color indexed="81"/>
            <rFont val="Tahoma"/>
            <family val="2"/>
            <charset val="204"/>
          </rPr>
          <t>PSVT22_13_01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04"/>
          </rPr>
          <t>PSVT22_13_03</t>
        </r>
      </text>
    </comment>
    <comment ref="E13" authorId="0" shapeId="0">
      <text>
        <r>
          <rPr>
            <sz val="9"/>
            <color indexed="81"/>
            <rFont val="Tahoma"/>
            <family val="2"/>
            <charset val="204"/>
          </rPr>
          <t>PSVT22_13_04</t>
        </r>
      </text>
    </comment>
    <comment ref="F13" authorId="0" shapeId="0">
      <text>
        <r>
          <rPr>
            <sz val="9"/>
            <color indexed="81"/>
            <rFont val="Tahoma"/>
            <family val="2"/>
            <charset val="204"/>
          </rPr>
          <t>PSVT22_13_05</t>
        </r>
      </text>
    </comment>
    <comment ref="A14" authorId="0" shapeId="0">
      <text>
        <r>
          <rPr>
            <sz val="9"/>
            <color indexed="81"/>
            <rFont val="Tahoma"/>
            <family val="2"/>
            <charset val="204"/>
          </rPr>
          <t>PSVT22_14_01</t>
        </r>
      </text>
    </comment>
    <comment ref="D14" authorId="0" shapeId="0">
      <text>
        <r>
          <rPr>
            <sz val="9"/>
            <color indexed="81"/>
            <rFont val="Tahoma"/>
            <family val="2"/>
            <charset val="204"/>
          </rPr>
          <t>PSVT22_14_03</t>
        </r>
      </text>
    </comment>
    <comment ref="E14" authorId="0" shapeId="0">
      <text>
        <r>
          <rPr>
            <sz val="9"/>
            <color indexed="81"/>
            <rFont val="Tahoma"/>
            <family val="2"/>
            <charset val="204"/>
          </rPr>
          <t>PSVT22_14_04</t>
        </r>
      </text>
    </comment>
    <comment ref="F14" authorId="0" shapeId="0">
      <text>
        <r>
          <rPr>
            <sz val="9"/>
            <color indexed="81"/>
            <rFont val="Tahoma"/>
            <family val="2"/>
            <charset val="204"/>
          </rPr>
          <t>PSVT22_14_05</t>
        </r>
      </text>
    </comment>
    <comment ref="A15" authorId="0" shapeId="0">
      <text>
        <r>
          <rPr>
            <sz val="9"/>
            <color indexed="81"/>
            <rFont val="Tahoma"/>
            <family val="2"/>
            <charset val="204"/>
          </rPr>
          <t>PSVT22_15_01</t>
        </r>
      </text>
    </comment>
    <comment ref="D15" authorId="0" shapeId="0">
      <text>
        <r>
          <rPr>
            <sz val="9"/>
            <color indexed="81"/>
            <rFont val="Tahoma"/>
            <family val="2"/>
            <charset val="204"/>
          </rPr>
          <t>PSVT22_15_03</t>
        </r>
      </text>
    </comment>
    <comment ref="E15" authorId="0" shapeId="0">
      <text>
        <r>
          <rPr>
            <sz val="9"/>
            <color indexed="81"/>
            <rFont val="Tahoma"/>
            <family val="2"/>
            <charset val="204"/>
          </rPr>
          <t>PSVT22_15_04</t>
        </r>
      </text>
    </comment>
    <comment ref="F15" authorId="0" shapeId="0">
      <text>
        <r>
          <rPr>
            <sz val="9"/>
            <color indexed="81"/>
            <rFont val="Tahoma"/>
            <family val="2"/>
            <charset val="204"/>
          </rPr>
          <t>PSVT22_15_05</t>
        </r>
      </text>
    </comment>
    <comment ref="F16" authorId="0" shapeId="0">
      <text>
        <r>
          <rPr>
            <sz val="9"/>
            <color indexed="81"/>
            <rFont val="Tahoma"/>
            <family val="2"/>
            <charset val="204"/>
          </rPr>
          <t>PSVT22_10_05</t>
        </r>
      </text>
    </comment>
    <comment ref="A18" authorId="0" shapeId="0">
      <text>
        <r>
          <rPr>
            <sz val="9"/>
            <color indexed="81"/>
            <rFont val="Tahoma"/>
            <family val="2"/>
            <charset val="204"/>
          </rPr>
          <t>PSVT22_21_01</t>
        </r>
      </text>
    </comment>
    <comment ref="D18" authorId="0" shapeId="0">
      <text>
        <r>
          <rPr>
            <sz val="9"/>
            <color indexed="81"/>
            <rFont val="Tahoma"/>
            <family val="2"/>
            <charset val="204"/>
          </rPr>
          <t>PSVT22_21_03</t>
        </r>
      </text>
    </comment>
    <comment ref="E18" authorId="0" shapeId="0">
      <text>
        <r>
          <rPr>
            <sz val="9"/>
            <color indexed="81"/>
            <rFont val="Tahoma"/>
            <family val="2"/>
            <charset val="204"/>
          </rPr>
          <t>PSVT22_21_04</t>
        </r>
      </text>
    </comment>
    <comment ref="F18" authorId="0" shapeId="0">
      <text>
        <r>
          <rPr>
            <sz val="9"/>
            <color indexed="81"/>
            <rFont val="Tahoma"/>
            <family val="2"/>
            <charset val="204"/>
          </rPr>
          <t>PSVT22_21_05</t>
        </r>
      </text>
    </comment>
    <comment ref="A19" authorId="0" shapeId="0">
      <text>
        <r>
          <rPr>
            <sz val="9"/>
            <color indexed="81"/>
            <rFont val="Tahoma"/>
            <family val="2"/>
            <charset val="204"/>
          </rPr>
          <t>PSVT22_22_01</t>
        </r>
      </text>
    </comment>
    <comment ref="D19" authorId="0" shapeId="0">
      <text>
        <r>
          <rPr>
            <sz val="9"/>
            <color indexed="81"/>
            <rFont val="Tahoma"/>
            <family val="2"/>
            <charset val="204"/>
          </rPr>
          <t>PSVT22_22_03</t>
        </r>
      </text>
    </comment>
    <comment ref="E19" authorId="0" shapeId="0">
      <text>
        <r>
          <rPr>
            <sz val="9"/>
            <color indexed="81"/>
            <rFont val="Tahoma"/>
            <family val="2"/>
            <charset val="204"/>
          </rPr>
          <t>PSVT22_22_04</t>
        </r>
      </text>
    </comment>
    <comment ref="F19" authorId="0" shapeId="0">
      <text>
        <r>
          <rPr>
            <sz val="9"/>
            <color indexed="81"/>
            <rFont val="Tahoma"/>
            <family val="2"/>
            <charset val="204"/>
          </rPr>
          <t>PSVT22_22_05</t>
        </r>
      </text>
    </comment>
    <comment ref="A20" authorId="0" shapeId="0">
      <text>
        <r>
          <rPr>
            <sz val="9"/>
            <color indexed="81"/>
            <rFont val="Tahoma"/>
            <family val="2"/>
            <charset val="204"/>
          </rPr>
          <t>PSVT22_23_01</t>
        </r>
      </text>
    </comment>
    <comment ref="D20" authorId="0" shapeId="0">
      <text>
        <r>
          <rPr>
            <sz val="9"/>
            <color indexed="81"/>
            <rFont val="Tahoma"/>
            <family val="2"/>
            <charset val="204"/>
          </rPr>
          <t>PSVT22_23_03</t>
        </r>
      </text>
    </comment>
    <comment ref="E20" authorId="0" shapeId="0">
      <text>
        <r>
          <rPr>
            <sz val="9"/>
            <color indexed="81"/>
            <rFont val="Tahoma"/>
            <family val="2"/>
            <charset val="204"/>
          </rPr>
          <t>PSVT22_23_04</t>
        </r>
      </text>
    </comment>
    <comment ref="F20" authorId="0" shapeId="0">
      <text>
        <r>
          <rPr>
            <sz val="9"/>
            <color indexed="81"/>
            <rFont val="Tahoma"/>
            <family val="2"/>
            <charset val="204"/>
          </rPr>
          <t>PSVT22_23_05</t>
        </r>
      </text>
    </comment>
    <comment ref="A21" authorId="0" shapeId="0">
      <text>
        <r>
          <rPr>
            <sz val="9"/>
            <color indexed="81"/>
            <rFont val="Tahoma"/>
            <family val="2"/>
            <charset val="204"/>
          </rPr>
          <t>PSVT22_24_01</t>
        </r>
      </text>
    </comment>
    <comment ref="D21" authorId="0" shapeId="0">
      <text>
        <r>
          <rPr>
            <sz val="9"/>
            <color indexed="81"/>
            <rFont val="Tahoma"/>
            <family val="2"/>
            <charset val="204"/>
          </rPr>
          <t>PSVT22_24_03</t>
        </r>
      </text>
    </comment>
    <comment ref="E21" authorId="0" shapeId="0">
      <text>
        <r>
          <rPr>
            <sz val="9"/>
            <color indexed="81"/>
            <rFont val="Tahoma"/>
            <family val="2"/>
            <charset val="204"/>
          </rPr>
          <t>PSVT22_24_04</t>
        </r>
      </text>
    </comment>
    <comment ref="F21" authorId="0" shapeId="0">
      <text>
        <r>
          <rPr>
            <sz val="9"/>
            <color indexed="81"/>
            <rFont val="Tahoma"/>
            <family val="2"/>
            <charset val="204"/>
          </rPr>
          <t>PSVT22_24_05</t>
        </r>
      </text>
    </comment>
    <comment ref="A22" authorId="0" shapeId="0">
      <text>
        <r>
          <rPr>
            <sz val="9"/>
            <color indexed="81"/>
            <rFont val="Tahoma"/>
            <family val="2"/>
            <charset val="204"/>
          </rPr>
          <t>PSVT22_25_01</t>
        </r>
      </text>
    </comment>
    <comment ref="D22" authorId="0" shapeId="0">
      <text>
        <r>
          <rPr>
            <sz val="9"/>
            <color indexed="81"/>
            <rFont val="Tahoma"/>
            <family val="2"/>
            <charset val="204"/>
          </rPr>
          <t>PSVT22_25_03</t>
        </r>
      </text>
    </comment>
    <comment ref="E22" authorId="0" shapeId="0">
      <text>
        <r>
          <rPr>
            <sz val="9"/>
            <color indexed="81"/>
            <rFont val="Tahoma"/>
            <family val="2"/>
            <charset val="204"/>
          </rPr>
          <t>PSVT22_25_04</t>
        </r>
      </text>
    </comment>
    <comment ref="F22" authorId="0" shapeId="0">
      <text>
        <r>
          <rPr>
            <sz val="9"/>
            <color indexed="81"/>
            <rFont val="Tahoma"/>
            <family val="2"/>
            <charset val="204"/>
          </rPr>
          <t>PSVT22_25_05</t>
        </r>
      </text>
    </comment>
    <comment ref="F23" authorId="0" shapeId="0">
      <text>
        <r>
          <rPr>
            <sz val="9"/>
            <color indexed="81"/>
            <rFont val="Tahoma"/>
            <family val="2"/>
            <charset val="204"/>
          </rPr>
          <t>PSVT22_20_05</t>
        </r>
      </text>
    </comment>
    <comment ref="F24" authorId="0" shapeId="0">
      <text>
        <r>
          <rPr>
            <sz val="9"/>
            <color indexed="81"/>
            <rFont val="Tahoma"/>
            <family val="2"/>
            <charset val="204"/>
          </rPr>
          <t>PSVT22_90_05</t>
        </r>
      </text>
    </comment>
  </commentList>
</comments>
</file>

<file path=xl/sharedStrings.xml><?xml version="1.0" encoding="utf-8"?>
<sst xmlns="http://schemas.openxmlformats.org/spreadsheetml/2006/main" count="3539" uniqueCount="1400">
  <si>
    <t>(наименование избирательной комиссии субъекта  Российской Федерации)</t>
  </si>
  <si>
    <t>Наименование показателя</t>
  </si>
  <si>
    <t>Код строки</t>
  </si>
  <si>
    <t>ИКСРФ</t>
  </si>
  <si>
    <t>ТИК</t>
  </si>
  <si>
    <t>УИК</t>
  </si>
  <si>
    <t>Компенсация, дополнительная оплата труда, вознаграждение, всего</t>
  </si>
  <si>
    <t>060</t>
  </si>
  <si>
    <t>в том числе:</t>
  </si>
  <si>
    <t>компенсация членам комиссии с правом решающего голоса, освобожденным от основной работы на период выборов</t>
  </si>
  <si>
    <t>061</t>
  </si>
  <si>
    <t>дополнительная оплата труда (вознаграждение) членов комиссии с правом решающего голоса</t>
  </si>
  <si>
    <t>062</t>
  </si>
  <si>
    <t>дополнительная оплата труда (вознаграждение) работников аппарата комиссии, работающих на штатной основе</t>
  </si>
  <si>
    <t>063</t>
  </si>
  <si>
    <t>х</t>
  </si>
  <si>
    <t xml:space="preserve">Начисления на оплату труда </t>
  </si>
  <si>
    <t>080</t>
  </si>
  <si>
    <t>Расходы на изготовление печатной продукции, всего</t>
  </si>
  <si>
    <t>расходы на изготовление другой печатной продукции</t>
  </si>
  <si>
    <t>092</t>
  </si>
  <si>
    <t>Транспортные расходы, всего</t>
  </si>
  <si>
    <t>100</t>
  </si>
  <si>
    <t>при использовании авиационного транспорта</t>
  </si>
  <si>
    <t>101</t>
  </si>
  <si>
    <t xml:space="preserve">при использовании других видов транспорта </t>
  </si>
  <si>
    <t>102</t>
  </si>
  <si>
    <t>Расходы на связь</t>
  </si>
  <si>
    <t>110</t>
  </si>
  <si>
    <t>Канцелярские расходы</t>
  </si>
  <si>
    <t>120</t>
  </si>
  <si>
    <t>Командировочные расходы</t>
  </si>
  <si>
    <t>130</t>
  </si>
  <si>
    <t>Расходы на оборудование и содержание помещений и избирательных участков , всего</t>
  </si>
  <si>
    <t>140</t>
  </si>
  <si>
    <t>приобретение технологического оборудования (кабин, ящиков, уголков и др.)</t>
  </si>
  <si>
    <t>141</t>
  </si>
  <si>
    <t>изготовление стендов, вывесок, указателей, печатей и др.</t>
  </si>
  <si>
    <t>142</t>
  </si>
  <si>
    <t>приобретение  малоценных  и быстроизнашивающихся материальных ценностей, расходных материалов</t>
  </si>
  <si>
    <t>143</t>
  </si>
  <si>
    <t xml:space="preserve">другие  расходы на оборудование и содержание помещений и избирательных участков </t>
  </si>
  <si>
    <t>144</t>
  </si>
  <si>
    <t>Выплаты  гражданам, привлекавшимся к работе в комиссиях по гражданско-правовым договорам, всего</t>
  </si>
  <si>
    <t>150</t>
  </si>
  <si>
    <t>для сборки, разборки технологического оборудования</t>
  </si>
  <si>
    <t>151</t>
  </si>
  <si>
    <t>для транспортных и погрузочно-разгрузочных работ</t>
  </si>
  <si>
    <t>152</t>
  </si>
  <si>
    <t>для выполнения работ по содержанию помещений избирательных комиссий (комиссий референдума), участков для голосования</t>
  </si>
  <si>
    <t>153</t>
  </si>
  <si>
    <t xml:space="preserve">для выполнения других работ, связанных с подготовкой и проведением выборов </t>
  </si>
  <si>
    <t>154</t>
  </si>
  <si>
    <t xml:space="preserve">Расходы, связанные с информированием избирателей </t>
  </si>
  <si>
    <t>160</t>
  </si>
  <si>
    <t xml:space="preserve">Другие расходы, связанные с подготовкой и проведением выборов </t>
  </si>
  <si>
    <t>170</t>
  </si>
  <si>
    <t>Председатель Избирательной комиссии</t>
  </si>
  <si>
    <t>(подпись)</t>
  </si>
  <si>
    <t>(расшифровка подписи)</t>
  </si>
  <si>
    <t>Главный бухгалтер Избирательной комиссии</t>
  </si>
  <si>
    <t>М.П.</t>
  </si>
  <si>
    <t>расходы на изготовление избирательных бюллетеней по одномандатным избирательным округам</t>
  </si>
  <si>
    <t>заполнение приглашений избирателям и разноска их по адресам</t>
  </si>
  <si>
    <t>155</t>
  </si>
  <si>
    <t>делопроизводство, организационные, машинописные работы</t>
  </si>
  <si>
    <t>156</t>
  </si>
  <si>
    <t>157</t>
  </si>
  <si>
    <t>расходы на изготовление избирательных бюллетеней по федеральному избирательному округу</t>
  </si>
  <si>
    <t xml:space="preserve"> ведение бухгалтерского учёта и отчётности</t>
  </si>
  <si>
    <t>01 Центральная избирательная комиссия Республики Адыгея</t>
  </si>
  <si>
    <t>02 Избирательная комиссия Республики  Алтай</t>
  </si>
  <si>
    <t>03 Центральная избирательная комиссия Республики Башкортостан</t>
  </si>
  <si>
    <t>04 Избирательная комиссия Республики Бурятия</t>
  </si>
  <si>
    <t>05 Избирательная комиссия Республики Дагестан</t>
  </si>
  <si>
    <t>06 Избирательная комиссия Республики Ингушетия</t>
  </si>
  <si>
    <t>07 Избирательная комиссия Кабардино-Балкарская Республики</t>
  </si>
  <si>
    <t>08 Избирательная комиссия Республики Калмыкия</t>
  </si>
  <si>
    <t>09 Избирательная комиссия Карачаево-Черкесская Республики</t>
  </si>
  <si>
    <t>10 Центральная избирательная комиссия Республики Карелия</t>
  </si>
  <si>
    <t>11 Избирательная комиссия Республики Коми</t>
  </si>
  <si>
    <t>12 Центральная избирательная комиссия Республики Марий Эл</t>
  </si>
  <si>
    <t>13 Центральная избирательная комиссия Республики Мордовия</t>
  </si>
  <si>
    <t>14 Центральная избирательная комиссия Республики Саха (Якутия)</t>
  </si>
  <si>
    <t>15 Центральная избирательная комиссия Республики Северная Осетия-Алания</t>
  </si>
  <si>
    <t>16 Центральная избирательная комиссия Республики Татарстан</t>
  </si>
  <si>
    <t>17 Избирательная комиссия Республики Тыва</t>
  </si>
  <si>
    <t>18 Центральная избирательная комиссия Удмуртской Республики</t>
  </si>
  <si>
    <t>19 Избирательная комиссия Республики Хакассия</t>
  </si>
  <si>
    <t>20 Избирательная комиссия Чеченской Республики</t>
  </si>
  <si>
    <t>21 Центральная избирательная комиссия Чувашской Республики</t>
  </si>
  <si>
    <t>22 Избирательная комиссия Алтайского края</t>
  </si>
  <si>
    <t>23 Избирательная комиссия Краснодарского края</t>
  </si>
  <si>
    <t>24 Избирательная комиссия Красноярского края</t>
  </si>
  <si>
    <t>25 Избирательная комиссия Приморского края</t>
  </si>
  <si>
    <t>26 Избирательная комиссия Ставропольского края</t>
  </si>
  <si>
    <t>27 Избирательная комиссия Хабаровского края</t>
  </si>
  <si>
    <t>28 Избирательная комиссия Амурской области</t>
  </si>
  <si>
    <t>29 Избирательная комиссия Архангельской области</t>
  </si>
  <si>
    <t>30 Избирательная комиссия Астраханской области</t>
  </si>
  <si>
    <t>31 Избирательная комиссия Белгородской области</t>
  </si>
  <si>
    <t>32 Избирательная комиссия Брянской области</t>
  </si>
  <si>
    <t>33 Избирательная комиссия Владимирской области</t>
  </si>
  <si>
    <t>34 Избирательная комиссия Волгоградской области</t>
  </si>
  <si>
    <t>35 Избирательная комиссия Вологодской области</t>
  </si>
  <si>
    <t>36 Избирательная комиссия Воронежской области</t>
  </si>
  <si>
    <t>37 Избирательная комиссия Ивановской области</t>
  </si>
  <si>
    <t>38 Избирательная комиссия Иркутской области</t>
  </si>
  <si>
    <t>39 Избирательная комиссия Калининградской области</t>
  </si>
  <si>
    <t>40 Избирательная комиссия Калужской области</t>
  </si>
  <si>
    <t>41 Избирательная комиссия Камчатского края</t>
  </si>
  <si>
    <t>42 Избирательная комиссия Кемеровской области</t>
  </si>
  <si>
    <t>43 Избирательная комиссия Кировской области</t>
  </si>
  <si>
    <t>44 Избирательная комиссия Костромской области</t>
  </si>
  <si>
    <t>45 Избирательная комиссия Курганской области</t>
  </si>
  <si>
    <t>46 Избирательная комиссия Курской области</t>
  </si>
  <si>
    <t>47 Избирательная комиссия Ленинградской области</t>
  </si>
  <si>
    <t>48 Избирательная комиссия Липецкой области</t>
  </si>
  <si>
    <t>49 Избирательная комиссия Магаданской области</t>
  </si>
  <si>
    <t>50 Избирательная комиссия Московской области</t>
  </si>
  <si>
    <t>51 Избирательная комиссия Мурманской области</t>
  </si>
  <si>
    <t>52 Избирательная комиссия Нижегородской области</t>
  </si>
  <si>
    <t>53 Избирательная комиссия Новгородской области</t>
  </si>
  <si>
    <t>54 Избирательная комиссия Новосибирской области</t>
  </si>
  <si>
    <t>55 Избирательная комиссия Омской области</t>
  </si>
  <si>
    <t>56 Избирательная комиссия Оренбургской области</t>
  </si>
  <si>
    <t>57 Избирательная комиссия Орловской области</t>
  </si>
  <si>
    <t>58 Избирательная комиссия Пензенской области</t>
  </si>
  <si>
    <t>59 Избирательная комиссия Пермского края</t>
  </si>
  <si>
    <t>60 Избирательная комиссия Псковской области</t>
  </si>
  <si>
    <t>61 Избирательная комиссия Ростовской области</t>
  </si>
  <si>
    <t>62 Избирательная комиссия Рязанской области</t>
  </si>
  <si>
    <t>63 Избирательная комиссия Самарской области</t>
  </si>
  <si>
    <t>64 Избирательная комиссия Саратовской области</t>
  </si>
  <si>
    <t>65 Избирательная комиссия Сахалинской области</t>
  </si>
  <si>
    <t>66 Избирательная комиссия Свердловской области</t>
  </si>
  <si>
    <t>67 Избирательная комиссия Смоленской области</t>
  </si>
  <si>
    <t>68 Избирательная комиссия Тамбовской области</t>
  </si>
  <si>
    <t>69 Избирательная комиссия Тверской области</t>
  </si>
  <si>
    <t>70 Избирательная комиссия Томской области</t>
  </si>
  <si>
    <t>71 Избирательная комиссия Тульской области</t>
  </si>
  <si>
    <t>72 Избирательная комиссия Тюменской области</t>
  </si>
  <si>
    <t>73 Избирательная комиссия Ульяновской области</t>
  </si>
  <si>
    <t>74 Избирательная комиссия Челябинской области</t>
  </si>
  <si>
    <t>75 Избирательная комиссия Забайкальского края</t>
  </si>
  <si>
    <t>76 Избирательная комиссия Ярославской области</t>
  </si>
  <si>
    <t>77 Московская городская избирательная комиссия</t>
  </si>
  <si>
    <t>78 Санкт-Петербургская избирательная комиссия</t>
  </si>
  <si>
    <t>79 Избирательная комиссия Еврейской автономной области</t>
  </si>
  <si>
    <t>83 Избирательная комиссия Ненецкого автономного округа</t>
  </si>
  <si>
    <t>86 Избирательная комиссия  Ханты-Мансийского автономного округа-Югры</t>
  </si>
  <si>
    <t>87 Избирательная комиссия Чукотского автономного округа</t>
  </si>
  <si>
    <t>89 Избирательная комиссия Ямало-Ненецкого автономного округа</t>
  </si>
  <si>
    <t>90 Избирательная комиссия Республики Крым</t>
  </si>
  <si>
    <t>91 Севастопольская городская избирательная комиссия</t>
  </si>
  <si>
    <t>180</t>
  </si>
  <si>
    <t>Всего расходов на подготовку и проведение выборов</t>
  </si>
  <si>
    <t>090</t>
  </si>
  <si>
    <t>091</t>
  </si>
  <si>
    <r>
      <t>Всего,</t>
    </r>
    <r>
      <rPr>
        <sz val="8"/>
        <rFont val="Times New Roman"/>
        <family val="1"/>
      </rPr>
      <t xml:space="preserve"> 
тыс. рублей (гр.4 + гр.5 + гр.6)</t>
    </r>
    <r>
      <rPr>
        <sz val="10"/>
        <rFont val="Times New Roman"/>
        <family val="1"/>
        <charset val="204"/>
      </rPr>
      <t xml:space="preserve">
</t>
    </r>
  </si>
  <si>
    <t>Сводная таблица 
расчёта расходов на подготовку и проведение выборов Президента Российской Федерации</t>
  </si>
  <si>
    <t>Расчёт потребности на подготовку и проведение выборов Президента Российской Федерации</t>
  </si>
  <si>
    <r>
      <rPr>
        <b/>
        <sz val="10"/>
        <rFont val="Times New Roman"/>
        <family val="1"/>
        <charset val="204"/>
      </rPr>
      <t>2018 год в % к 2012 году</t>
    </r>
    <r>
      <rPr>
        <sz val="10"/>
        <rFont val="Times New Roman"/>
        <family val="1"/>
        <charset val="204"/>
      </rPr>
      <t xml:space="preserve">
(гр.3/гр.7 х 100)</t>
    </r>
  </si>
  <si>
    <r>
      <rPr>
        <b/>
        <sz val="10"/>
        <rFont val="Times New Roman"/>
        <family val="1"/>
        <charset val="204"/>
      </rPr>
      <t>Фактические расходы на выборах Президента РФ в 2012 году</t>
    </r>
    <r>
      <rPr>
        <sz val="10"/>
        <rFont val="Times New Roman"/>
        <family val="1"/>
        <charset val="204"/>
      </rPr>
      <t xml:space="preserve">
(по комиссиям всех уровней), 
тыс. руб.</t>
    </r>
  </si>
  <si>
    <t>Таблица № 28</t>
  </si>
  <si>
    <t>ВСЕГО (основное + повторное голосование)</t>
  </si>
  <si>
    <t>01</t>
  </si>
  <si>
    <t>02</t>
  </si>
  <si>
    <t>03</t>
  </si>
  <si>
    <t>04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</si>
  <si>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</si>
  <si>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</si>
  <si>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</si>
  <si>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</si>
  <si>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</si>
  <si>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</si>
  <si>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</si>
  <si>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</si>
  <si>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</si>
  <si>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</si>
  <si>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</si>
  <si>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</si>
  <si>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</si>
  <si>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</si>
  <si>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</si>
  <si>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</si>
  <si>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</si>
  <si>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</si>
  <si>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</si>
  <si>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</si>
  <si>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</si>
  <si>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</si>
  <si>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</si>
  <si>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</si>
  <si>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</si>
  <si>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</si>
  <si>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</si>
  <si>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</si>
  <si>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</si>
  <si>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</si>
  <si>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</si>
  <si>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</si>
  <si>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</si>
  <si>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</si>
  <si>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</si>
  <si>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</si>
  <si>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</si>
  <si>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</si>
  <si>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</si>
  <si>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</si>
  <si>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</si>
  <si>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</si>
  <si>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</si>
  <si>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</si>
  <si>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</si>
  <si>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</si>
  <si>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</si>
  <si>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</si>
  <si>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</si>
  <si>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</si>
  <si>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</si>
  <si>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</si>
  <si>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</si>
  <si>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</si>
  <si>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</si>
  <si>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</si>
  <si>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</si>
  <si>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</si>
  <si>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</si>
  <si>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</si>
  <si>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</si>
  <si>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</si>
  <si>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</si>
  <si>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</si>
  <si>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</si>
  <si>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</si>
  <si>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</si>
  <si>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</si>
  <si>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</si>
  <si>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</si>
  <si>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</si>
  <si>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</si>
  <si>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</si>
  <si>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78</t>
  </si>
  <si>
    <t>79</t>
  </si>
  <si>
    <t>83</t>
  </si>
  <si>
    <t>86</t>
  </si>
  <si>
    <t>87</t>
  </si>
  <si>
    <t>89</t>
  </si>
  <si>
    <t>90</t>
  </si>
  <si>
    <t>91</t>
  </si>
  <si>
    <t>REP_PRED</t>
  </si>
  <si>
    <t>I_1</t>
  </si>
  <si>
    <t>REP_BUH</t>
  </si>
  <si>
    <t>I_2</t>
  </si>
  <si>
    <t>REP_ORG_TEXT</t>
  </si>
  <si>
    <t>I_3</t>
  </si>
  <si>
    <t>PSVSV_060_03</t>
  </si>
  <si>
    <t>I_4</t>
  </si>
  <si>
    <t>PSVSV_060_04</t>
  </si>
  <si>
    <t>I_5</t>
  </si>
  <si>
    <t>PSVSV_060_05</t>
  </si>
  <si>
    <t>I_6</t>
  </si>
  <si>
    <t>PSVSV_060_06</t>
  </si>
  <si>
    <t>I_7</t>
  </si>
  <si>
    <t>PSVSV_060_07</t>
  </si>
  <si>
    <t>I_8</t>
  </si>
  <si>
    <t>PSVSV_060_08</t>
  </si>
  <si>
    <t>I_9</t>
  </si>
  <si>
    <t>PSVSV_061_03</t>
  </si>
  <si>
    <t>I_10</t>
  </si>
  <si>
    <t>PSVSV_061_04</t>
  </si>
  <si>
    <t>I_11</t>
  </si>
  <si>
    <t>PSVSV_061_05</t>
  </si>
  <si>
    <t>I_12</t>
  </si>
  <si>
    <t>PSVSV_061_06</t>
  </si>
  <si>
    <t>I_13</t>
  </si>
  <si>
    <t>PSVSV_061_07</t>
  </si>
  <si>
    <t>I_14</t>
  </si>
  <si>
    <t>PSVSV_061_08</t>
  </si>
  <si>
    <t>I_15</t>
  </si>
  <si>
    <t>PSVSV_062_03</t>
  </si>
  <si>
    <t>I_16</t>
  </si>
  <si>
    <t>PSVSV_062_04</t>
  </si>
  <si>
    <t>I_17</t>
  </si>
  <si>
    <t>PSVSV_062_05</t>
  </si>
  <si>
    <t>I_18</t>
  </si>
  <si>
    <t>PSVSV_062_06</t>
  </si>
  <si>
    <t>I_19</t>
  </si>
  <si>
    <t>PSVSV_062_07</t>
  </si>
  <si>
    <t>I_20</t>
  </si>
  <si>
    <t>PSVSV_062_08</t>
  </si>
  <si>
    <t>I_21</t>
  </si>
  <si>
    <t>PSVSV_063_03</t>
  </si>
  <si>
    <t>I_22</t>
  </si>
  <si>
    <t>PSVSV_063_04</t>
  </si>
  <si>
    <t>I_23</t>
  </si>
  <si>
    <t>PSVSV_063_05</t>
  </si>
  <si>
    <t>I_24</t>
  </si>
  <si>
    <t>PSVSV_063_07</t>
  </si>
  <si>
    <t>I_25</t>
  </si>
  <si>
    <t>PSVSV_063_08</t>
  </si>
  <si>
    <t>I_26</t>
  </si>
  <si>
    <t>PSVSV_080_04</t>
  </si>
  <si>
    <t>I_27</t>
  </si>
  <si>
    <t>PSVSV_080_05</t>
  </si>
  <si>
    <t>I_28</t>
  </si>
  <si>
    <t>PSVSV_080_07</t>
  </si>
  <si>
    <t>I_29</t>
  </si>
  <si>
    <t>PSVSV_080_08</t>
  </si>
  <si>
    <t>I_30</t>
  </si>
  <si>
    <t>PSVSV_092_03</t>
  </si>
  <si>
    <t>I_31</t>
  </si>
  <si>
    <t>PSVSV_092_06</t>
  </si>
  <si>
    <t>I_32</t>
  </si>
  <si>
    <t>PSVSV_092_08</t>
  </si>
  <si>
    <t>I_33</t>
  </si>
  <si>
    <t>PSVSV_100_03</t>
  </si>
  <si>
    <t>I_34</t>
  </si>
  <si>
    <t>PSVSV_100_04</t>
  </si>
  <si>
    <t>I_35</t>
  </si>
  <si>
    <t>PSVSV_100_05</t>
  </si>
  <si>
    <t>I_36</t>
  </si>
  <si>
    <t>PSVSV_100_06</t>
  </si>
  <si>
    <t>I_37</t>
  </si>
  <si>
    <t>PSVSV_100_07</t>
  </si>
  <si>
    <t>I_38</t>
  </si>
  <si>
    <t>PSVSV_100_08</t>
  </si>
  <si>
    <t>I_39</t>
  </si>
  <si>
    <t>PSVSV_101_03</t>
  </si>
  <si>
    <t>I_40</t>
  </si>
  <si>
    <t>PSVSV_101_06</t>
  </si>
  <si>
    <t>I_41</t>
  </si>
  <si>
    <t>PSVSV_101_07</t>
  </si>
  <si>
    <t>I_42</t>
  </si>
  <si>
    <t>PSVSV_101_08</t>
  </si>
  <si>
    <t>I_43</t>
  </si>
  <si>
    <t>PSVSV_102_03</t>
  </si>
  <si>
    <t>I_44</t>
  </si>
  <si>
    <t>PSVSV_102_04</t>
  </si>
  <si>
    <t>I_45</t>
  </si>
  <si>
    <t>PSVSV_102_05</t>
  </si>
  <si>
    <t>I_46</t>
  </si>
  <si>
    <t>PSVSV_102_06</t>
  </si>
  <si>
    <t>I_47</t>
  </si>
  <si>
    <t>PSVSV_102_07</t>
  </si>
  <si>
    <t>I_48</t>
  </si>
  <si>
    <t>PSVSV_102_08</t>
  </si>
  <si>
    <t>I_49</t>
  </si>
  <si>
    <t>PSVSV_110_03</t>
  </si>
  <si>
    <t>I_50</t>
  </si>
  <si>
    <t>PSVSV_110_04</t>
  </si>
  <si>
    <t>I_51</t>
  </si>
  <si>
    <t>PSVSV_110_05</t>
  </si>
  <si>
    <t>I_52</t>
  </si>
  <si>
    <t>PSVSV_110_06</t>
  </si>
  <si>
    <t>I_53</t>
  </si>
  <si>
    <t>PSVSV_110_07</t>
  </si>
  <si>
    <t>I_54</t>
  </si>
  <si>
    <t>PSVSV_110_08</t>
  </si>
  <si>
    <t>I_55</t>
  </si>
  <si>
    <t>PSVSV_120_03</t>
  </si>
  <si>
    <t>I_56</t>
  </si>
  <si>
    <t>PSVSV_120_04</t>
  </si>
  <si>
    <t>I_57</t>
  </si>
  <si>
    <t>PSVSV_120_05</t>
  </si>
  <si>
    <t>I_58</t>
  </si>
  <si>
    <t>PSVSV_120_06</t>
  </si>
  <si>
    <t>I_59</t>
  </si>
  <si>
    <t>PSVSV_120_07</t>
  </si>
  <si>
    <t>I_60</t>
  </si>
  <si>
    <t>PSVSV_120_08</t>
  </si>
  <si>
    <t>I_61</t>
  </si>
  <si>
    <t>PSVSV_130_03</t>
  </si>
  <si>
    <t>I_62</t>
  </si>
  <si>
    <t>PSVSV_130_04</t>
  </si>
  <si>
    <t>I_63</t>
  </si>
  <si>
    <t>PSVSV_130_05</t>
  </si>
  <si>
    <t>I_64</t>
  </si>
  <si>
    <t>PSVSV_130_06</t>
  </si>
  <si>
    <t>I_65</t>
  </si>
  <si>
    <t>PSVSV_130_07</t>
  </si>
  <si>
    <t>I_66</t>
  </si>
  <si>
    <t>PSVSV_130_08</t>
  </si>
  <si>
    <t>I_67</t>
  </si>
  <si>
    <t>PSVSV_140_03</t>
  </si>
  <si>
    <t>I_68</t>
  </si>
  <si>
    <t>PSVSV_140_04</t>
  </si>
  <si>
    <t>I_69</t>
  </si>
  <si>
    <t>PSVSV_140_05</t>
  </si>
  <si>
    <t>I_70</t>
  </si>
  <si>
    <t>PSVSV_140_06</t>
  </si>
  <si>
    <t>I_71</t>
  </si>
  <si>
    <t>PSVSV_140_07</t>
  </si>
  <si>
    <t>I_72</t>
  </si>
  <si>
    <t>PSVSV_140_08</t>
  </si>
  <si>
    <t>I_73</t>
  </si>
  <si>
    <t>PSVSV_141_03</t>
  </si>
  <si>
    <t>I_74</t>
  </si>
  <si>
    <t>PSVSV_141_06</t>
  </si>
  <si>
    <t>I_75</t>
  </si>
  <si>
    <t>PSVSV_141_07</t>
  </si>
  <si>
    <t>I_76</t>
  </si>
  <si>
    <t>PSVSV_141_08</t>
  </si>
  <si>
    <t>I_77</t>
  </si>
  <si>
    <t>PSVSV_142_03</t>
  </si>
  <si>
    <t>I_78</t>
  </si>
  <si>
    <t>PSVSV_142_04</t>
  </si>
  <si>
    <t>I_79</t>
  </si>
  <si>
    <t>PSVSV_142_05</t>
  </si>
  <si>
    <t>I_80</t>
  </si>
  <si>
    <t>PSVSV_142_06</t>
  </si>
  <si>
    <t>I_81</t>
  </si>
  <si>
    <t>PSVSV_142_07</t>
  </si>
  <si>
    <t>I_82</t>
  </si>
  <si>
    <t>PSVSV_142_08</t>
  </si>
  <si>
    <t>I_83</t>
  </si>
  <si>
    <t>PSVSV_143_03</t>
  </si>
  <si>
    <t>I_84</t>
  </si>
  <si>
    <t>PSVSV_143_04</t>
  </si>
  <si>
    <t>I_85</t>
  </si>
  <si>
    <t>PSVSV_143_05</t>
  </si>
  <si>
    <t>I_86</t>
  </si>
  <si>
    <t>PSVSV_143_06</t>
  </si>
  <si>
    <t>I_87</t>
  </si>
  <si>
    <t>PSVSV_143_07</t>
  </si>
  <si>
    <t>I_88</t>
  </si>
  <si>
    <t>PSVSV_143_08</t>
  </si>
  <si>
    <t>I_89</t>
  </si>
  <si>
    <t>PSVSV_144_03</t>
  </si>
  <si>
    <t>I_90</t>
  </si>
  <si>
    <t>PSVSV_144_04</t>
  </si>
  <si>
    <t>I_91</t>
  </si>
  <si>
    <t>PSVSV_144_05</t>
  </si>
  <si>
    <t>I_92</t>
  </si>
  <si>
    <t>PSVSV_144_06</t>
  </si>
  <si>
    <t>I_93</t>
  </si>
  <si>
    <t>PSVSV_144_07</t>
  </si>
  <si>
    <t>I_94</t>
  </si>
  <si>
    <t>PSVSV_144_08</t>
  </si>
  <si>
    <t>I_95</t>
  </si>
  <si>
    <t>PSVSV_150_03</t>
  </si>
  <si>
    <t>I_96</t>
  </si>
  <si>
    <t>PSVSV_150_04</t>
  </si>
  <si>
    <t>I_97</t>
  </si>
  <si>
    <t>PSVSV_150_05</t>
  </si>
  <si>
    <t>I_98</t>
  </si>
  <si>
    <t>PSVSV_150_06</t>
  </si>
  <si>
    <t>I_99</t>
  </si>
  <si>
    <t>PSVSV_150_07</t>
  </si>
  <si>
    <t>I_100</t>
  </si>
  <si>
    <t>PSVSV_150_08</t>
  </si>
  <si>
    <t>I_101</t>
  </si>
  <si>
    <t>PSVSV_151_03</t>
  </si>
  <si>
    <t>I_102</t>
  </si>
  <si>
    <t>PSVSV_151_06</t>
  </si>
  <si>
    <t>I_103</t>
  </si>
  <si>
    <t>PSVSV_151_07</t>
  </si>
  <si>
    <t>I_104</t>
  </si>
  <si>
    <t>PSVSV_151_08</t>
  </si>
  <si>
    <t>I_105</t>
  </si>
  <si>
    <t>PSVSV_152_03</t>
  </si>
  <si>
    <t>I_106</t>
  </si>
  <si>
    <t>PSVSV_152_04</t>
  </si>
  <si>
    <t>I_107</t>
  </si>
  <si>
    <t>PSVSV_152_05</t>
  </si>
  <si>
    <t>I_108</t>
  </si>
  <si>
    <t>PSVSV_152_06</t>
  </si>
  <si>
    <t>I_109</t>
  </si>
  <si>
    <t>PSVSV_152_07</t>
  </si>
  <si>
    <t>I_110</t>
  </si>
  <si>
    <t>PSVSV_152_08</t>
  </si>
  <si>
    <t>I_111</t>
  </si>
  <si>
    <t>PSVSV_153_03</t>
  </si>
  <si>
    <t>I_112</t>
  </si>
  <si>
    <t>PSVSV_153_05</t>
  </si>
  <si>
    <t>I_113</t>
  </si>
  <si>
    <t>PSVSV_153_06</t>
  </si>
  <si>
    <t>I_114</t>
  </si>
  <si>
    <t>PSVSV_153_07</t>
  </si>
  <si>
    <t>I_115</t>
  </si>
  <si>
    <t>PSVSV_153_08</t>
  </si>
  <si>
    <t>I_116</t>
  </si>
  <si>
    <t>PSVSV_154_03</t>
  </si>
  <si>
    <t>I_117</t>
  </si>
  <si>
    <t>PSVSV_154_06</t>
  </si>
  <si>
    <t>I_118</t>
  </si>
  <si>
    <t>PSVSV_154_07</t>
  </si>
  <si>
    <t>I_119</t>
  </si>
  <si>
    <t>PSVSV_154_08</t>
  </si>
  <si>
    <t>I_120</t>
  </si>
  <si>
    <t>PSVSV_160_03</t>
  </si>
  <si>
    <t>I_121</t>
  </si>
  <si>
    <t>PSVSV_160_06</t>
  </si>
  <si>
    <t>I_122</t>
  </si>
  <si>
    <t>PSVSV_160_07</t>
  </si>
  <si>
    <t>I_123</t>
  </si>
  <si>
    <t>PSVSV_160_08</t>
  </si>
  <si>
    <t>I_124</t>
  </si>
  <si>
    <t>PSVSV_170_03</t>
  </si>
  <si>
    <t>I_125</t>
  </si>
  <si>
    <t>PSVSV_170_04</t>
  </si>
  <si>
    <t>I_126</t>
  </si>
  <si>
    <t>PSVSV_170_05</t>
  </si>
  <si>
    <t>I_127</t>
  </si>
  <si>
    <t>PSVSV_170_06</t>
  </si>
  <si>
    <t>I_128</t>
  </si>
  <si>
    <t>PSVSV_170_07</t>
  </si>
  <si>
    <t>I_129</t>
  </si>
  <si>
    <t>PSVSV_170_08</t>
  </si>
  <si>
    <t>I_130</t>
  </si>
  <si>
    <t>PSVSV_093_03</t>
  </si>
  <si>
    <t>I_131</t>
  </si>
  <si>
    <t>PSVSV_093_04</t>
  </si>
  <si>
    <t>I_132</t>
  </si>
  <si>
    <t>PSVSV_093_05</t>
  </si>
  <si>
    <t>I_133</t>
  </si>
  <si>
    <t>PSVSV_093_06</t>
  </si>
  <si>
    <t>I_134</t>
  </si>
  <si>
    <t>PSVSV_093_07</t>
  </si>
  <si>
    <t>I_135</t>
  </si>
  <si>
    <t>PSVSV_093_08</t>
  </si>
  <si>
    <t>I_136</t>
  </si>
  <si>
    <t>PSVSV_155_05</t>
  </si>
  <si>
    <t>I_137</t>
  </si>
  <si>
    <t>PSVSV_155_07</t>
  </si>
  <si>
    <t>I_138</t>
  </si>
  <si>
    <t>PSVSV_155_08</t>
  </si>
  <si>
    <t>I_139</t>
  </si>
  <si>
    <t>PSVSV_156_07</t>
  </si>
  <si>
    <t>I_140</t>
  </si>
  <si>
    <t>PSVSV_156_08</t>
  </si>
  <si>
    <t>I_141</t>
  </si>
  <si>
    <t>PSVSV_157_03</t>
  </si>
  <si>
    <t>I_142</t>
  </si>
  <si>
    <t>PSVSV_157_04</t>
  </si>
  <si>
    <t>I_143</t>
  </si>
  <si>
    <t>PSVSV_157_05</t>
  </si>
  <si>
    <t>I_144</t>
  </si>
  <si>
    <t>PSVSV_157_06</t>
  </si>
  <si>
    <t>I_145</t>
  </si>
  <si>
    <t>PSVSV_157_07</t>
  </si>
  <si>
    <t>I_146</t>
  </si>
  <si>
    <t>PSVSV_157_08</t>
  </si>
  <si>
    <t>I_147</t>
  </si>
  <si>
    <t>PSVSV_156_03</t>
  </si>
  <si>
    <t>I_148</t>
  </si>
  <si>
    <t>PSVSV_155_03</t>
  </si>
  <si>
    <t>I_149</t>
  </si>
  <si>
    <t>PSVSV_1801_03</t>
  </si>
  <si>
    <t>I_150</t>
  </si>
  <si>
    <t>PSVSV_1801_04</t>
  </si>
  <si>
    <t>I_151</t>
  </si>
  <si>
    <t>PSVSV_1801_05</t>
  </si>
  <si>
    <t>I_152</t>
  </si>
  <si>
    <t>PSVSV_1801_06</t>
  </si>
  <si>
    <t>I_153</t>
  </si>
  <si>
    <t>PSVSV_1801_07</t>
  </si>
  <si>
    <t>I_154</t>
  </si>
  <si>
    <t>PSVSV_1801_08</t>
  </si>
  <si>
    <t>I_155</t>
  </si>
  <si>
    <t>PSVSV_0901_03</t>
  </si>
  <si>
    <t>I_156</t>
  </si>
  <si>
    <t>PSVSV_0901_04</t>
  </si>
  <si>
    <t>I_157</t>
  </si>
  <si>
    <t>PSVSV_0901_05</t>
  </si>
  <si>
    <t>I_158</t>
  </si>
  <si>
    <t>PSVSV_0901_06</t>
  </si>
  <si>
    <t>I_159</t>
  </si>
  <si>
    <t>PSVSV_0901_07</t>
  </si>
  <si>
    <t>I_160</t>
  </si>
  <si>
    <t>PSVSV_0901_08</t>
  </si>
  <si>
    <t>I_161</t>
  </si>
  <si>
    <t>PSVSV_0911_03</t>
  </si>
  <si>
    <t>I_162</t>
  </si>
  <si>
    <t>PSVSV_0911_06</t>
  </si>
  <si>
    <t>I_163</t>
  </si>
  <si>
    <t>PSVSV_0911_07</t>
  </si>
  <si>
    <t>I_164</t>
  </si>
  <si>
    <t>PSVSV_0911_08</t>
  </si>
  <si>
    <t>I_165</t>
  </si>
  <si>
    <t>PSVSV_156_04</t>
  </si>
  <si>
    <t>I_166</t>
  </si>
  <si>
    <t>PSVSV_156_05</t>
  </si>
  <si>
    <t>I_167</t>
  </si>
  <si>
    <t>Razrez_G</t>
  </si>
  <si>
    <t>I_168</t>
  </si>
  <si>
    <t>ITOGSV_061_04</t>
  </si>
  <si>
    <t>I_169</t>
  </si>
  <si>
    <t>ITOGSV_061_05</t>
  </si>
  <si>
    <t>I_170</t>
  </si>
  <si>
    <t>ITOGSV_061_06</t>
  </si>
  <si>
    <t>I_171</t>
  </si>
  <si>
    <t>ITOGSV_061_07</t>
  </si>
  <si>
    <t>I_172</t>
  </si>
  <si>
    <t>ITOGSV_062_04</t>
  </si>
  <si>
    <t>I_173</t>
  </si>
  <si>
    <t>ITOGSV_062_05</t>
  </si>
  <si>
    <t>I_174</t>
  </si>
  <si>
    <t>ITOGSV_062_06</t>
  </si>
  <si>
    <t>I_175</t>
  </si>
  <si>
    <t>ITOGSV_062_07</t>
  </si>
  <si>
    <t>I_176</t>
  </si>
  <si>
    <t>ITOGSV_063_04</t>
  </si>
  <si>
    <t>I_177</t>
  </si>
  <si>
    <t>ITOGSV_063_05</t>
  </si>
  <si>
    <t>I_178</t>
  </si>
  <si>
    <t>ITOGSV_063_07</t>
  </si>
  <si>
    <t>I_179</t>
  </si>
  <si>
    <t>ITOGSV_080_04</t>
  </si>
  <si>
    <t>I_180</t>
  </si>
  <si>
    <t>ITOGSV_080_05</t>
  </si>
  <si>
    <t>I_181</t>
  </si>
  <si>
    <t>ITOGSV_080_07</t>
  </si>
  <si>
    <t>I_182</t>
  </si>
  <si>
    <t>ITOGSV_091_06</t>
  </si>
  <si>
    <t>I_183</t>
  </si>
  <si>
    <t>ITOGSV_091_07</t>
  </si>
  <si>
    <t>I_184</t>
  </si>
  <si>
    <t>ITOGSV_092_06</t>
  </si>
  <si>
    <t>I_185</t>
  </si>
  <si>
    <t>ITOGSV_092_07</t>
  </si>
  <si>
    <t>I_186</t>
  </si>
  <si>
    <t>ITOGSV_093_04</t>
  </si>
  <si>
    <t>I_187</t>
  </si>
  <si>
    <t>ITOGSV_093_05</t>
  </si>
  <si>
    <t>I_188</t>
  </si>
  <si>
    <t>ITOGSV_093_06</t>
  </si>
  <si>
    <t>I_189</t>
  </si>
  <si>
    <t>ITOGSV_093_07</t>
  </si>
  <si>
    <t>I_190</t>
  </si>
  <si>
    <t>ITOGSV_101_06</t>
  </si>
  <si>
    <t>I_191</t>
  </si>
  <si>
    <t>ITOGSV_101_07</t>
  </si>
  <si>
    <t>I_192</t>
  </si>
  <si>
    <t>ITOGSV_102_04</t>
  </si>
  <si>
    <t>I_193</t>
  </si>
  <si>
    <t>ITOGSV_102_05</t>
  </si>
  <si>
    <t>I_194</t>
  </si>
  <si>
    <t>ITOGSV_102_06</t>
  </si>
  <si>
    <t>I_195</t>
  </si>
  <si>
    <t>ITOGSV_102_07</t>
  </si>
  <si>
    <t>I_196</t>
  </si>
  <si>
    <t>ITOGSV_141_06</t>
  </si>
  <si>
    <t>I_197</t>
  </si>
  <si>
    <t>ITOGSV_141_07</t>
  </si>
  <si>
    <t>I_198</t>
  </si>
  <si>
    <t>ITOGSV_142_04</t>
  </si>
  <si>
    <t>I_199</t>
  </si>
  <si>
    <t>ITOGSV_142_05</t>
  </si>
  <si>
    <t>I_200</t>
  </si>
  <si>
    <t>ITOGSV_142_06</t>
  </si>
  <si>
    <t>I_201</t>
  </si>
  <si>
    <t>ITOGSV_142_07</t>
  </si>
  <si>
    <t>I_202</t>
  </si>
  <si>
    <t>ITOGSV_143_04</t>
  </si>
  <si>
    <t>I_203</t>
  </si>
  <si>
    <t>ITOGSV_143_05</t>
  </si>
  <si>
    <t>I_204</t>
  </si>
  <si>
    <t>ITOGSV_143_06</t>
  </si>
  <si>
    <t>I_205</t>
  </si>
  <si>
    <t>ITOGSV_143_07</t>
  </si>
  <si>
    <t>I_206</t>
  </si>
  <si>
    <t>ITOGSV_144_04</t>
  </si>
  <si>
    <t>I_207</t>
  </si>
  <si>
    <t>ITOGSV_144_05</t>
  </si>
  <si>
    <t>I_208</t>
  </si>
  <si>
    <t>ITOGSV_144_06</t>
  </si>
  <si>
    <t>I_209</t>
  </si>
  <si>
    <t>ITOGSV_144_07</t>
  </si>
  <si>
    <t>I_210</t>
  </si>
  <si>
    <t>ITOGSV_151_06</t>
  </si>
  <si>
    <t>I_211</t>
  </si>
  <si>
    <t>ITOGSV_151_07</t>
  </si>
  <si>
    <t>I_212</t>
  </si>
  <si>
    <t>ITOGSV_152_04</t>
  </si>
  <si>
    <t>I_213</t>
  </si>
  <si>
    <t>ITOGSV_152_05</t>
  </si>
  <si>
    <t>I_214</t>
  </si>
  <si>
    <t>ITOGSV_152_06</t>
  </si>
  <si>
    <t>I_215</t>
  </si>
  <si>
    <t>ITOGSV_152_07</t>
  </si>
  <si>
    <t>I_216</t>
  </si>
  <si>
    <t>ITOGSV_153_05</t>
  </si>
  <si>
    <t>I_217</t>
  </si>
  <si>
    <t>ITOGSV_153_06</t>
  </si>
  <si>
    <t>I_218</t>
  </si>
  <si>
    <t>ITOGSV_153_07</t>
  </si>
  <si>
    <t>I_219</t>
  </si>
  <si>
    <t>ITOGSV_154_06</t>
  </si>
  <si>
    <t>I_220</t>
  </si>
  <si>
    <t>ITOGSV_154_07</t>
  </si>
  <si>
    <t>I_221</t>
  </si>
  <si>
    <t>ITOGSV_155_05</t>
  </si>
  <si>
    <t>I_222</t>
  </si>
  <si>
    <t>ITOGSV_155_07</t>
  </si>
  <si>
    <t>I_223</t>
  </si>
  <si>
    <t>ITOGSV_156_04</t>
  </si>
  <si>
    <t>I_224</t>
  </si>
  <si>
    <t>ITOGSV_156_05</t>
  </si>
  <si>
    <t>I_225</t>
  </si>
  <si>
    <t>ITOGSV_156_07</t>
  </si>
  <si>
    <t>I_226</t>
  </si>
  <si>
    <t>ITOGSV_157_04</t>
  </si>
  <si>
    <t>I_227</t>
  </si>
  <si>
    <t>ITOGSV_157_05</t>
  </si>
  <si>
    <t>I_228</t>
  </si>
  <si>
    <t>ITOGSV_157_06</t>
  </si>
  <si>
    <t>I_229</t>
  </si>
  <si>
    <t>ITOGSV_157_07</t>
  </si>
  <si>
    <t>I_230</t>
  </si>
  <si>
    <t>ITOGSV_110_04</t>
  </si>
  <si>
    <t>I_231</t>
  </si>
  <si>
    <t>ITOGSV_110_05</t>
  </si>
  <si>
    <t>I_232</t>
  </si>
  <si>
    <t>ITOGSV_110_06</t>
  </si>
  <si>
    <t>I_233</t>
  </si>
  <si>
    <t>ITOGSV_110_07</t>
  </si>
  <si>
    <t>I_234</t>
  </si>
  <si>
    <t>ITOGSV_120_04</t>
  </si>
  <si>
    <t>I_235</t>
  </si>
  <si>
    <t>ITOGSV_120_05</t>
  </si>
  <si>
    <t>I_236</t>
  </si>
  <si>
    <t>ITOGSV_120_06</t>
  </si>
  <si>
    <t>I_237</t>
  </si>
  <si>
    <t>ITOGSV_120_07</t>
  </si>
  <si>
    <t>I_238</t>
  </si>
  <si>
    <t>ITOGSV_130_04</t>
  </si>
  <si>
    <t>I_239</t>
  </si>
  <si>
    <t>ITOGSV_130_05</t>
  </si>
  <si>
    <t>I_240</t>
  </si>
  <si>
    <t>ITOGSV_130_06</t>
  </si>
  <si>
    <t>I_241</t>
  </si>
  <si>
    <t>ITOGSV_130_07</t>
  </si>
  <si>
    <t>I_242</t>
  </si>
  <si>
    <t>ITOGSV_160_06</t>
  </si>
  <si>
    <t>I_243</t>
  </si>
  <si>
    <t>ITOGSV_160_07</t>
  </si>
  <si>
    <t>I_244</t>
  </si>
  <si>
    <t>ITOGSV_170_04</t>
  </si>
  <si>
    <t>I_245</t>
  </si>
  <si>
    <t>ITOGSV_170_05</t>
  </si>
  <si>
    <t>I_246</t>
  </si>
  <si>
    <t>ITOGSV_170_06</t>
  </si>
  <si>
    <t>I_247</t>
  </si>
  <si>
    <t>ITOGSV_170_07</t>
  </si>
  <si>
    <t>I_248</t>
  </si>
  <si>
    <t>Заявка_Выборы</t>
  </si>
  <si>
    <t>Общий</t>
  </si>
  <si>
    <t>ITOGSV</t>
  </si>
  <si>
    <t>ЦИК РФ</t>
  </si>
  <si>
    <t>Расчёт стоимости набора канцелярских товаров</t>
  </si>
  <si>
    <t>Наименование канцелярских товаров</t>
  </si>
  <si>
    <t>Код стро-
ки</t>
  </si>
  <si>
    <t>Ед. изме-рения</t>
  </si>
  <si>
    <t>Цена единицы продукции, принятая в расчёт, руб.</t>
  </si>
  <si>
    <t>Требуемое (планируемое) количество канцтоваров на одну избирательную комиссию</t>
  </si>
  <si>
    <t>Стоимость набора канцелярских товаров на одну избирательную комиссию, рублей</t>
  </si>
  <si>
    <t xml:space="preserve"> УИК</t>
  </si>
  <si>
    <t xml:space="preserve"> ТИК</t>
  </si>
  <si>
    <t>I груп-
па</t>
  </si>
  <si>
    <t>II груп-
па</t>
  </si>
  <si>
    <t>III груп-
па</t>
  </si>
  <si>
    <t>I группа
гр.4 х гр.5</t>
  </si>
  <si>
    <t>II группа
гр.4 х гр.6</t>
  </si>
  <si>
    <t>III группа
гр.4 х гр.7</t>
  </si>
  <si>
    <t>I группа
гр.4 х гр.8</t>
  </si>
  <si>
    <t>II группа
гр.4 х гр.9</t>
  </si>
  <si>
    <t>III группа
гр.4 х гр.10</t>
  </si>
  <si>
    <t>Всего расходов</t>
  </si>
  <si>
    <t>в том числе (указать наименование канцтоваров, необходимых при подготовке и проведении выборов):</t>
  </si>
  <si>
    <t>001</t>
  </si>
  <si>
    <t>шт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</si>
  <si>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</si>
  <si>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</si>
  <si>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</si>
  <si>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</si>
  <si>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</si>
  <si>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</si>
  <si>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</si>
  <si>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</si>
  <si>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</si>
  <si>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</si>
  <si>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</si>
  <si>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</si>
  <si>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набор</t>
  </si>
  <si>
    <t>кор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</si>
  <si>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</si>
  <si>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</si>
  <si>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</si>
  <si>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</si>
  <si>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</si>
  <si>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</si>
  <si>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</si>
  <si>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</si>
  <si>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</si>
  <si>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</si>
  <si>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</si>
  <si>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Скобы для степлера</t>
  </si>
  <si>
    <t>025</t>
  </si>
  <si>
    <t>026</t>
  </si>
  <si>
    <t>027</t>
  </si>
  <si>
    <t>028</t>
  </si>
  <si>
    <t>029</t>
  </si>
  <si>
    <t>030</t>
  </si>
  <si>
    <t>031</t>
  </si>
  <si>
    <t>Расчёт стоимости требуемого количества писчей бумаги</t>
  </si>
  <si>
    <t>Наименование бумаги и ее формат</t>
  </si>
  <si>
    <r>
      <t>Плот-
ность бумаги
г/м</t>
    </r>
    <r>
      <rPr>
        <vertAlign val="superscript"/>
        <sz val="10"/>
        <rFont val="Times New Roman"/>
        <family val="1"/>
      </rPr>
      <t>2</t>
    </r>
  </si>
  <si>
    <t>Еди- ница изме- рения</t>
  </si>
  <si>
    <t>Цена 
единицы про-
дукции, принятая в расчёт, руб.</t>
  </si>
  <si>
    <r>
      <t xml:space="preserve">Потребное количество писчей бумаги </t>
    </r>
    <r>
      <rPr>
        <b/>
        <sz val="9"/>
        <rFont val="Times New Roman"/>
        <family val="1"/>
        <charset val="204"/>
      </rPr>
      <t>на одну избирательную комиссию</t>
    </r>
  </si>
  <si>
    <t>Стоимость писчей бумаги, руб.</t>
  </si>
  <si>
    <t>I группа
гр.5 х гр.6</t>
  </si>
  <si>
    <t>II группа
гр.5 х гр.7</t>
  </si>
  <si>
    <t>III группа
гр.5 х гр.8</t>
  </si>
  <si>
    <t>I группа
гр.5 х гр.9</t>
  </si>
  <si>
    <t>II группа
гр.5 х гр.10</t>
  </si>
  <si>
    <t>III группа
гр.5 х гр.11</t>
  </si>
  <si>
    <t>Бумага писчая А4</t>
  </si>
  <si>
    <t>80г/м2</t>
  </si>
  <si>
    <t>Бумага писчая А3</t>
  </si>
  <si>
    <t>Таблица № 1</t>
  </si>
  <si>
    <t>Наименование субъекта Российской Федерации</t>
  </si>
  <si>
    <t>Группа</t>
  </si>
  <si>
    <t>I</t>
  </si>
  <si>
    <t>III</t>
  </si>
  <si>
    <t>IV</t>
  </si>
  <si>
    <t>V</t>
  </si>
  <si>
    <t>VI</t>
  </si>
  <si>
    <t>Средний размер доп. оплаты за 1 час работы
(для сведения по ЦИК)</t>
  </si>
  <si>
    <t>Численность избирателей</t>
  </si>
  <si>
    <t>Размер дополнительной оплаты труда за 1 час работы члену ИКСРФ, работающему а комиссии на не постоянной (штатной) основе, руб.</t>
  </si>
  <si>
    <t>ВСЕГО</t>
  </si>
  <si>
    <t>в том числе</t>
  </si>
  <si>
    <t>УИК, всего</t>
  </si>
  <si>
    <t>по группам</t>
  </si>
  <si>
    <t xml:space="preserve">из них юридические лица </t>
  </si>
  <si>
    <t>I группа (до 50 тыс. избира-телей)</t>
  </si>
  <si>
    <t xml:space="preserve"> II группа (от 50 до 100 тыс. избира-телей)</t>
  </si>
  <si>
    <t>III группа (более 100 тыс. избира-телей)</t>
  </si>
  <si>
    <t>I группа (до 1001 избира-теля)</t>
  </si>
  <si>
    <t xml:space="preserve"> II группа (от 1001 до 2001 избира-теля)</t>
  </si>
  <si>
    <t>III группа (более 2000 избира-телей)</t>
  </si>
  <si>
    <r>
      <t xml:space="preserve">Районный коэффициент, установленный решениями органов гос.власти СССР или федеральными органами власти Российской Федерации (применяется в расчётах оплаты труда членов избирательных комиссий, работающих не на постоянной (штатной) основе.
</t>
    </r>
    <r>
      <rPr>
        <b/>
        <sz val="10"/>
        <rFont val="Times New Roman CYR"/>
        <charset val="204"/>
      </rPr>
      <t>ВНИМАНИЕ, если районный коэффициент не установлен, следует поставить "1".</t>
    </r>
  </si>
  <si>
    <t>x</t>
  </si>
  <si>
    <t>Общее количество избирательных комиссий, единиц</t>
  </si>
  <si>
    <t>в том числе участковые избирательные комиссии:</t>
  </si>
  <si>
    <t xml:space="preserve"> - сформированные со сроком полномочий на 5 лет</t>
  </si>
  <si>
    <t xml:space="preserve"> - формируемых на период избирательной кампании</t>
  </si>
  <si>
    <r>
      <t xml:space="preserve">Численность членов избирательных комиссий с правом решающего голоса, человек </t>
    </r>
    <r>
      <rPr>
        <sz val="9"/>
        <rFont val="Times New Roman Cyr"/>
        <charset val="204"/>
      </rPr>
      <t>(стр.007+стр.008+стр.009)</t>
    </r>
  </si>
  <si>
    <t xml:space="preserve"> -освобожденных от основной работы в период выборов</t>
  </si>
  <si>
    <t xml:space="preserve"> -других членов комиссии с правом решающего голоса</t>
  </si>
  <si>
    <t>Размер компенсации члену избирательной комиссии с правом решающего голоса за полный месяц работы, рублей</t>
  </si>
  <si>
    <t>Средние значения по ИКСРФ для ЦИК</t>
  </si>
  <si>
    <t>Таблица № 2</t>
  </si>
  <si>
    <t>Группы УИК</t>
  </si>
  <si>
    <t>Количество УИК, в которых предполагается привлечение членов УИК к работе в избирательной комиссии с освобождением от основной работы</t>
  </si>
  <si>
    <r>
      <t xml:space="preserve">Прогнозируемые данные </t>
    </r>
    <r>
      <rPr>
        <u/>
        <sz val="9"/>
        <rFont val="Times New Roman"/>
        <family val="1"/>
        <charset val="204"/>
      </rPr>
      <t>в расчёте на 1-у УИК</t>
    </r>
  </si>
  <si>
    <t>Размер компенсации, руб.</t>
  </si>
  <si>
    <t>Расходы на выплату компенсации, тыс. руб.</t>
  </si>
  <si>
    <r>
      <t xml:space="preserve">численность членов УИК, привлекаемых к работе  с освобождением от основной работы и выплатой компенсации, </t>
    </r>
    <r>
      <rPr>
        <u/>
        <sz val="9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чел.</t>
    </r>
  </si>
  <si>
    <t>количество  рабочих дней на одного члена УИК с выплатой компенсации,
 дни</t>
  </si>
  <si>
    <t xml:space="preserve">количество  человеко-дней работы всех членов УИК с выплатой компенсации,
 дни
гр.4 х гр.5
</t>
  </si>
  <si>
    <t>за полный месяц работы
(стр.012 гр.3 Таблицы №1)</t>
  </si>
  <si>
    <t xml:space="preserve">за один день работы в будние дни.
гр.7/
</t>
  </si>
  <si>
    <r>
      <t>в расчёте на 1-у УИК</t>
    </r>
    <r>
      <rPr>
        <sz val="9"/>
        <rFont val="Times New Roman"/>
        <family val="1"/>
        <charset val="204"/>
      </rPr>
      <t>,
(гр.6 х гр.8)/1000</t>
    </r>
  </si>
  <si>
    <r>
      <t xml:space="preserve">в расчёте на все УИК
</t>
    </r>
    <r>
      <rPr>
        <sz val="9"/>
        <rFont val="Times New Roman"/>
        <family val="1"/>
        <charset val="204"/>
      </rPr>
      <t>гр. 9 х гр. 3</t>
    </r>
  </si>
  <si>
    <t>дня</t>
  </si>
  <si>
    <t>I группа (до 1001 избирателя)</t>
  </si>
  <si>
    <t>II группа (от 1001 до 2001 избирателя)</t>
  </si>
  <si>
    <t>III группа (более 2000 избирателей)</t>
  </si>
  <si>
    <t>ИТОГО (стр.010 + стр.020 + стр.030)</t>
  </si>
  <si>
    <t>040</t>
  </si>
  <si>
    <t>Таблица № 3</t>
  </si>
  <si>
    <t>Районный коэффициент, установленный федеральными органами власти РФ</t>
  </si>
  <si>
    <t>Группа 
УИК, члены УИК</t>
  </si>
  <si>
    <t>Коли-
чество 
УИК</t>
  </si>
  <si>
    <r>
      <t>Размер дополнительной оплаты труда (вознаграждения) члена комиссии за 1 час работы</t>
    </r>
    <r>
      <rPr>
        <vertAlign val="superscript"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в будний день,
руб.</t>
    </r>
  </si>
  <si>
    <t>Расходы на дополнительную оплату труда (вознаграждение), тыс. руб.</t>
  </si>
  <si>
    <t>время работы 1-го члена УИК, час</t>
  </si>
  <si>
    <t>количество человеко-часов работы всех членов УИК, час
гр.4 х гр.8</t>
  </si>
  <si>
    <t>за отработанное время с учётом районного коэффициента</t>
  </si>
  <si>
    <r>
      <t xml:space="preserve"> ВСЕГО
</t>
    </r>
    <r>
      <rPr>
        <sz val="9"/>
        <rFont val="Times New Roman"/>
        <family val="1"/>
        <charset val="204"/>
      </rPr>
      <t>гр.11 + гр.15</t>
    </r>
  </si>
  <si>
    <t>в будние дни</t>
  </si>
  <si>
    <t>в субботние, воскресные, праздничные дни, ночное время
(до дня голосования)</t>
  </si>
  <si>
    <t>в день голосования (включая время подсчёта голосов)</t>
  </si>
  <si>
    <t>ВСЕГО
гр.5 + (гр.6х2) + (гр.7х2)</t>
  </si>
  <si>
    <t>ВСЕГО
гр.12 + гр.13 + гр.14</t>
  </si>
  <si>
    <t>в будние дни
(гр.5 х гр.4 х 
гр.10 х р/к)  х гр.3/1000</t>
  </si>
  <si>
    <t>в субботние, воскресные, праздничные
дни, ночное
время (до дня голосования)
((гр.6 х 2) х 
гр.4 х гр.10 х 
р/к) х гр.3)/1000</t>
  </si>
  <si>
    <t>в день голосования 
(включая время подсчёта голосов)
((гр.7 х 2) х 
гр.4 х гр.10 х 
р/к х гр.3)/1000</t>
  </si>
  <si>
    <t>Председатель</t>
  </si>
  <si>
    <t>Зам. председателя</t>
  </si>
  <si>
    <t xml:space="preserve"> Секретарь  </t>
  </si>
  <si>
    <t xml:space="preserve">Иные члены комиссии </t>
  </si>
  <si>
    <t>ИТОГО
(стр. 011 + стр. 012+ стр. 013+ стр. 014)</t>
  </si>
  <si>
    <t xml:space="preserve"> II группа (от 1001 до 2001 избирателя)</t>
  </si>
  <si>
    <t>ИТОГО
(стр. 021 + стр. 022+ стр. 023+ стр. 024)</t>
  </si>
  <si>
    <t>III группа (более 2000 изб.)</t>
  </si>
  <si>
    <t>032</t>
  </si>
  <si>
    <t>033</t>
  </si>
  <si>
    <t>034</t>
  </si>
  <si>
    <t>ИТОГО
(стр. 031 + стр. 032 + стр.033 + стр. 034)</t>
  </si>
  <si>
    <r>
      <t>ВСЕГО</t>
    </r>
    <r>
      <rPr>
        <b/>
        <sz val="10"/>
        <rFont val="Times New Roman"/>
        <family val="1"/>
        <charset val="204"/>
      </rPr>
      <t xml:space="preserve">
(стр. 010 + стр. 020 + стр. 030)</t>
    </r>
  </si>
  <si>
    <t>Таблица № 4</t>
  </si>
  <si>
    <t>Группы ТИК</t>
  </si>
  <si>
    <t>Количество ТИК, 
в которых предполагается привлечение членов комиссии к работе с освобождением от основной работы</t>
  </si>
  <si>
    <r>
      <t xml:space="preserve">Прогнозируемые данные </t>
    </r>
    <r>
      <rPr>
        <u/>
        <sz val="10"/>
        <rFont val="Times New Roman"/>
        <family val="1"/>
        <charset val="204"/>
      </rPr>
      <t>в расчёте на 1-у ТИК</t>
    </r>
  </si>
  <si>
    <r>
      <t xml:space="preserve">численность членов ТИК, привлекаемых к работе  с освобождением от основной работы и выплатой компенсации, </t>
    </r>
    <r>
      <rPr>
        <u/>
        <sz val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чел.</t>
    </r>
  </si>
  <si>
    <t>количество  рабочих дней на одного члена ТИК с выплатой компенсации,
 дни</t>
  </si>
  <si>
    <t xml:space="preserve">количество  человеко-дней работы всех членов ТИК с выплатой компенсации, дни
гр.4 х гр.5
</t>
  </si>
  <si>
    <r>
      <t xml:space="preserve"> за один день работы в будние дни
гр.7/</t>
    </r>
    <r>
      <rPr>
        <sz val="10"/>
        <rFont val="Times New Roman"/>
        <family val="1"/>
        <charset val="204"/>
      </rPr>
      <t xml:space="preserve">
</t>
    </r>
  </si>
  <si>
    <t>в расчёте на 1-у ТИК,
(гр.6 х гр.8)/1000</t>
  </si>
  <si>
    <t>в расчёте на все ТИК
гр.9 х гр.3</t>
  </si>
  <si>
    <t>I группа ( до 50 тыс. избирателей)</t>
  </si>
  <si>
    <t>II группа ( от 50 до 100 тыс. избирателей)</t>
  </si>
  <si>
    <t>III группа (свыше 100 тыс. избирателей)</t>
  </si>
  <si>
    <t>Таблица № 5</t>
  </si>
  <si>
    <t>Группы ТИК,
члены ТИК</t>
  </si>
  <si>
    <t>Коли-
чество 
ТИК
(стр.003 гр.7,8,9 Табл.1)</t>
  </si>
  <si>
    <t>Прогнозируемое время работы 1-го члена ТИК, час</t>
  </si>
  <si>
    <t>Общее количество часов, подлежащих оплате 1-у члену ТИК
гр.5 + 
(гр.6 х 2) +
(гр.7 х 2)</t>
  </si>
  <si>
    <t>Количество человеко-часов оплаты всех членов ТИК,
час
гр.4 х гр.8</t>
  </si>
  <si>
    <t>Размер дополни-тельной оплаты труда (вознаграж-
дения) члена ТИК за 1 час работы в будний день, руб.
(стр.017, гр.7, 8, 9 
Табл.1)</t>
  </si>
  <si>
    <t>в день голосования
(включая время подсчёта голосов)</t>
  </si>
  <si>
    <r>
      <t xml:space="preserve">ИТОГО
</t>
    </r>
    <r>
      <rPr>
        <sz val="9"/>
        <rFont val="Times New Roman"/>
        <family val="1"/>
        <charset val="204"/>
      </rPr>
      <t xml:space="preserve">
гр.11 + гр.15
</t>
    </r>
  </si>
  <si>
    <t>в будние дни
(гр.5 х гр.10  х р/к х 
гр.4) /1000</t>
  </si>
  <si>
    <t>в субботние, воскресные, праздничные
дни, ночное
время (до дня голосования)
((гр.6 х 2) х гр.10 х р/к 
х гр.4)/1000</t>
  </si>
  <si>
    <t>в день голосования 
(включая время подсчёта голосов)
((гр.7 х 2) х гр.10 х р/к
 х гр.4)/1000</t>
  </si>
  <si>
    <t>I группа (до 50 тыс. избирателей)</t>
  </si>
  <si>
    <t>Зам.председателя</t>
  </si>
  <si>
    <t xml:space="preserve">Секретарь  </t>
  </si>
  <si>
    <t>ИТОГО (стр.011 + стр.012+ стр.013 + стр.014)</t>
  </si>
  <si>
    <t>ИТОГО (стр.021+ стр.022 + стр.023 + стр.024)</t>
  </si>
  <si>
    <t>ИТОГО (стр.031 + стр.032 + стр.033 + стр.034)</t>
  </si>
  <si>
    <t>Таблица № 6</t>
  </si>
  <si>
    <t>Таблица № 7</t>
  </si>
  <si>
    <t>Таблица № 8</t>
  </si>
  <si>
    <t>Числен-ность избира-телей, чел</t>
  </si>
  <si>
    <r>
      <t>Вид используемой бумаги, плотность (г/м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  <charset val="204"/>
      </rPr>
      <t>)</t>
    </r>
  </si>
  <si>
    <t>Формат избира-тельного бюллетеня</t>
  </si>
  <si>
    <t>Стоимость изготовления избирательного бюллетеня
(вкл. стоимость бумаги)</t>
  </si>
  <si>
    <t>Избирательный бюллетень на русском языке</t>
  </si>
  <si>
    <t>Избирательный бюллетень на двух и более языках</t>
  </si>
  <si>
    <t>Итого</t>
  </si>
  <si>
    <t>Избирательный бюллетень на русском языке для технических средств подсчёта голосов (КОИБ)</t>
  </si>
  <si>
    <t>Избирательный бюллетень на двух и более языках для технических средств подсчёта голосов (КОИБ)</t>
  </si>
  <si>
    <t>Изготовление избирательных бюллетеней по одномандатным избирательным округам</t>
  </si>
  <si>
    <t>041</t>
  </si>
  <si>
    <t>042</t>
  </si>
  <si>
    <t>ВСЕГО РАСХОДОВ НА ИЗГОТОВЛЕНИЕ ИЗБИРАТЕЛЬНЫХ БЮЛЛЕТЕНЕЙ</t>
  </si>
  <si>
    <t>Виды избирательных комиссий</t>
  </si>
  <si>
    <t>В день голосования</t>
  </si>
  <si>
    <t>В другие дни избирательной кампании</t>
  </si>
  <si>
    <r>
      <rPr>
        <b/>
        <sz val="10"/>
        <rFont val="Times New Roman"/>
        <family val="1"/>
        <charset val="204"/>
      </rPr>
      <t>Всего расходов</t>
    </r>
    <r>
      <rPr>
        <sz val="10"/>
        <rFont val="Times New Roman"/>
        <family val="1"/>
      </rPr>
      <t xml:space="preserve">,
тыс. руб.
</t>
    </r>
    <r>
      <rPr>
        <sz val="8"/>
        <rFont val="Times New Roman"/>
        <family val="1"/>
      </rPr>
      <t>гр.7+ гр.12</t>
    </r>
  </si>
  <si>
    <t xml:space="preserve">марка автомобиля, принятого в расчете </t>
  </si>
  <si>
    <t>тариф за 1 час работы автомо-
биля, руб.</t>
  </si>
  <si>
    <t>период работы автомо-биля, час.</t>
  </si>
  <si>
    <t>количест-во избира-тельных комиссий, которые будут использо-вать транс-порт</t>
  </si>
  <si>
    <t>общие расходы,
тыс. руб.
(гр.4 х гр.5 х гр.6)/1000</t>
  </si>
  <si>
    <t xml:space="preserve">марка автомобиля, принятого в расчёте </t>
  </si>
  <si>
    <t>количест-во избира-тельных  комиссий, которые будут использо-вать транс-порт</t>
  </si>
  <si>
    <t>общие расходы,
тыс. руб.
(гр.9 х гр.10 х гр.11)/1000</t>
  </si>
  <si>
    <t>Участковые избирательные комиссии</t>
  </si>
  <si>
    <t xml:space="preserve">I группа (до 1 001 избирателя) </t>
  </si>
  <si>
    <t>II группа (от 1 001 до 2 001 избирателя)</t>
  </si>
  <si>
    <t>III группа (более 2 000 избирателей)</t>
  </si>
  <si>
    <t>Всего по УИК
(стр.011 + стр.012 + стр.013)</t>
  </si>
  <si>
    <t>Территориальные избирательные комиссии</t>
  </si>
  <si>
    <t xml:space="preserve">I группа (до 50 тыс. избирателей) </t>
  </si>
  <si>
    <t>II группа (от 50 тыс. до 100 тыс. избирателей)</t>
  </si>
  <si>
    <t>III группа (более 100 тыс. избирателей)</t>
  </si>
  <si>
    <t>газель грузовая до 1,5 тонн</t>
  </si>
  <si>
    <t>Всего по ТИК
(стр.021 + стр.022 + стр.023)</t>
  </si>
  <si>
    <t>*) Расходы на выплаты гражданам, привлекаемым к работе в комиссиях по гражданско-правовым договорам на выполнение транспортных и погрузочно-разгрузочных работ, в данной таблице не учитываются.</t>
  </si>
  <si>
    <t>Наименование услуг связи и почтовой продукции 
по видам избирательных комиссий</t>
  </si>
  <si>
    <t>Количество избирательных комиссий, в которых пред-полагается предостав-ление соответству-ющих услуг</t>
  </si>
  <si>
    <t>Требуемое количество услуг или почтовой продукции на одну избирательную комиссию, единиц</t>
  </si>
  <si>
    <t>Стоимость одной услуги или почтовой продукции,   
руб.</t>
  </si>
  <si>
    <r>
      <rPr>
        <b/>
        <sz val="10"/>
        <rFont val="Times New Roman"/>
        <family val="1"/>
        <charset val="204"/>
      </rPr>
      <t>Общая стоимость</t>
    </r>
    <r>
      <rPr>
        <sz val="10"/>
        <rFont val="Times New Roman"/>
        <family val="1"/>
        <charset val="204"/>
      </rPr>
      <t>,
тыс. руб.
(гр.3 х гр.4 х гр.5)/1000</t>
    </r>
  </si>
  <si>
    <r>
      <rPr>
        <b/>
        <sz val="10"/>
        <rFont val="Times New Roman"/>
        <family val="1"/>
        <charset val="204"/>
      </rPr>
      <t>Примечание</t>
    </r>
    <r>
      <rPr>
        <sz val="10"/>
        <rFont val="Times New Roman"/>
        <family val="1"/>
      </rPr>
      <t xml:space="preserve">
(указать алгоритм формирования количества услуг и стоимости 1-ой услуги)</t>
    </r>
  </si>
  <si>
    <t>Абонентская плата</t>
  </si>
  <si>
    <t>Междугородная и внутризоновая связь</t>
  </si>
  <si>
    <t>Приём и передача информации по радиосвязи</t>
  </si>
  <si>
    <t>Другие расходы на связь (указать):</t>
  </si>
  <si>
    <t>ИТОГО по УИК
(стр.011 + стр.012 + стр.013 + стр.014 + стр.015)</t>
  </si>
  <si>
    <t>ИТОГО по ТИК
(стр.021 + стр.022 + стр.023 + стр.024 + стр.025)</t>
  </si>
  <si>
    <t>Наименование по видам избирательных комиссий</t>
  </si>
  <si>
    <t>Количество избира-
тельных комиссий, которым требуются соответст-
вующие товары</t>
  </si>
  <si>
    <r>
      <t xml:space="preserve">Стоимость набора канцелярских товаров, бумаги,
руб.
</t>
    </r>
    <r>
      <rPr>
        <sz val="8"/>
        <rFont val="Times New Roman"/>
        <family val="1"/>
      </rPr>
      <t>(в целых единицах)</t>
    </r>
  </si>
  <si>
    <r>
      <rPr>
        <b/>
        <sz val="9"/>
        <rFont val="Times New Roman"/>
        <family val="1"/>
        <charset val="204"/>
      </rPr>
      <t>Общая стоимость</t>
    </r>
    <r>
      <rPr>
        <sz val="9"/>
        <rFont val="Times New Roman"/>
        <family val="1"/>
      </rPr>
      <t>,
 тыс. руб.
гр.3 х гр.4 /1000</t>
    </r>
  </si>
  <si>
    <t>Участковые избирательные комиссии I группы 
(до 1001 избирателя)</t>
  </si>
  <si>
    <t>ИТОГО по УИК I группы (стр.011 + стр.012 + стр.013)</t>
  </si>
  <si>
    <t>Участковые избирательные комиссии II группы
(от 1001 до 2001 избирателей)</t>
  </si>
  <si>
    <t>ИТОГО по УИК II группы (стр.021 + стр.022 + стр.023)</t>
  </si>
  <si>
    <t>Участковые избирательные комиссии III группы
 (более 2000 избирателей)</t>
  </si>
  <si>
    <t>ИТОГО по УИК III группы (стр.031 + стр.032 + стр.033)</t>
  </si>
  <si>
    <t>Территориальные избирательные комиссии I группы
 (до 50 тыс.избирателей)</t>
  </si>
  <si>
    <t>043</t>
  </si>
  <si>
    <t>ИТОГО по ТИК I группы (стр.041 + стр.042 + стр.043)</t>
  </si>
  <si>
    <t>Территориальные избирательные комиссии II группы
(от 50 до 100 тыс.избирателей)</t>
  </si>
  <si>
    <t>051</t>
  </si>
  <si>
    <t>052</t>
  </si>
  <si>
    <t>053</t>
  </si>
  <si>
    <t>ИТОГО по ТИК II группы (стр.051 + стр.052 + стр.053)</t>
  </si>
  <si>
    <t>050</t>
  </si>
  <si>
    <t>Территориальные избирательные комиссии III группы
 (свыше 100 тыс.избирателей)</t>
  </si>
  <si>
    <t>ИТОГО по ТИК III группы (стр.061 + стр.062 + стр.063)</t>
  </si>
  <si>
    <t>Таблица № 12</t>
  </si>
  <si>
    <t>Коли-чество избира-тельных комиссий, в которых требуется оплата команди-ровочных расходов</t>
  </si>
  <si>
    <r>
      <t xml:space="preserve">Прогнозируемые данные в расчёте </t>
    </r>
    <r>
      <rPr>
        <u/>
        <sz val="10"/>
        <rFont val="Times New Roman"/>
        <family val="1"/>
        <charset val="204"/>
      </rPr>
      <t>на одну</t>
    </r>
    <r>
      <rPr>
        <sz val="10"/>
        <rFont val="Times New Roman"/>
        <family val="1"/>
      </rPr>
      <t xml:space="preserve"> избирательную комиссию</t>
    </r>
  </si>
  <si>
    <r>
      <rPr>
        <b/>
        <sz val="10"/>
        <rFont val="Times New Roman CYR"/>
        <charset val="204"/>
      </rPr>
      <t>Общие расходы</t>
    </r>
    <r>
      <rPr>
        <sz val="10"/>
        <rFont val="Times New Roman CYR"/>
        <family val="1"/>
        <charset val="204"/>
      </rPr>
      <t>, 
тыс. руб.
гр.3 х гр.4 х (гр.7 + гр.8 + гр.10)/1000</t>
    </r>
  </si>
  <si>
    <t>среднее коли-чество коман-дировок</t>
  </si>
  <si>
    <r>
      <t xml:space="preserve">в расчёте </t>
    </r>
    <r>
      <rPr>
        <u/>
        <sz val="10"/>
        <rFont val="Times New Roman"/>
        <family val="1"/>
        <charset val="204"/>
      </rPr>
      <t>на одну</t>
    </r>
    <r>
      <rPr>
        <sz val="10"/>
        <rFont val="Times New Roman"/>
        <family val="1"/>
      </rPr>
      <t xml:space="preserve"> командировку</t>
    </r>
  </si>
  <si>
    <t>среднее коли-чество получа-телей выплат, чел.</t>
  </si>
  <si>
    <t>среднее коли-чество дней нахож-дения в коман-дировке, дни</t>
  </si>
  <si>
    <t>суточные расходы, руб.
если гр.6&gt;1, то
(гр.5 х гр.6) х100, 
иначе гр.7=0</t>
  </si>
  <si>
    <t>оплата найма жилья,
руб.
гр.5 х (гр.6 - 1день) х</t>
  </si>
  <si>
    <t>средний размер выплат по проезду 1-му человеку,
руб.
(в целых единицах)</t>
  </si>
  <si>
    <t>оплата проезда, руб.
гр.5 х гр.9</t>
  </si>
  <si>
    <t>Таблица № 13</t>
  </si>
  <si>
    <t>Потребность в приобретении изделий, штук</t>
  </si>
  <si>
    <t>Цена единицы продукции, руб.
(в целых единицах)</t>
  </si>
  <si>
    <r>
      <rPr>
        <b/>
        <sz val="10"/>
        <rFont val="Times New Roman"/>
        <family val="1"/>
        <charset val="204"/>
      </rPr>
      <t>Общая стоимость</t>
    </r>
    <r>
      <rPr>
        <sz val="10"/>
        <rFont val="Times New Roman"/>
        <family val="1"/>
        <charset val="204"/>
      </rPr>
      <t>, тыс.руб.
(гр.4 х гр.5)/1000</t>
    </r>
  </si>
  <si>
    <t>стенды</t>
  </si>
  <si>
    <t>вывески</t>
  </si>
  <si>
    <t>указатели</t>
  </si>
  <si>
    <t>печати</t>
  </si>
  <si>
    <t>другое (указать):</t>
  </si>
  <si>
    <t xml:space="preserve">картриджи для печатей </t>
  </si>
  <si>
    <t>ИТОГО по УИК (стр.011 + стр.012 + стр.013 + стр.014 + стр.015)</t>
  </si>
  <si>
    <t>ИТОГО по ТИК (стр.021 + стр.022 + стр.023 + стр.024 + стр.025)</t>
  </si>
  <si>
    <t>Таблица № 14</t>
  </si>
  <si>
    <t>Требуемое количество предметов снабжения, единиц</t>
  </si>
  <si>
    <t>Цена одной единицы,
руб.
(в целых единицах)</t>
  </si>
  <si>
    <r>
      <rPr>
        <b/>
        <sz val="10"/>
        <rFont val="Times New Roman"/>
        <family val="1"/>
        <charset val="204"/>
      </rPr>
      <t>Общая стоимость</t>
    </r>
    <r>
      <rPr>
        <sz val="10"/>
        <rFont val="Times New Roman"/>
        <family val="1"/>
        <charset val="204"/>
      </rPr>
      <t>,
тыс.руб.
(гр.3 х гр.4)/1000</t>
    </r>
  </si>
  <si>
    <t>Таблица № 15</t>
  </si>
  <si>
    <t>Требуемое количество, единиц</t>
  </si>
  <si>
    <t>Цена одной единицы,
рублей
(в целых единицах)</t>
  </si>
  <si>
    <r>
      <rPr>
        <b/>
        <sz val="9"/>
        <rFont val="Times New Roman"/>
        <family val="1"/>
        <charset val="204"/>
      </rPr>
      <t>Общая стоимость</t>
    </r>
    <r>
      <rPr>
        <sz val="9"/>
        <rFont val="Times New Roman"/>
        <family val="1"/>
        <charset val="204"/>
      </rPr>
      <t xml:space="preserve">,
тыс. руб.
</t>
    </r>
    <r>
      <rPr>
        <sz val="8"/>
        <rFont val="Times New Roman"/>
        <family val="1"/>
        <charset val="204"/>
      </rPr>
      <t>(гр.3 х гр.4/1000 )</t>
    </r>
  </si>
  <si>
    <t>Таблица № 16</t>
  </si>
  <si>
    <t>Наименования видов работ, 
для выполнения которых привлекаются граждане по гражданско-правовым договорам по видам избирательных комиссий</t>
  </si>
  <si>
    <t>Количество избирательных комисиий, в которых планируется привлечение граждан по гражданско-правовым договорам</t>
  </si>
  <si>
    <r>
      <rPr>
        <b/>
        <sz val="10"/>
        <rFont val="Times New Roman CYR"/>
        <charset val="204"/>
      </rPr>
      <t>Общие расходы</t>
    </r>
    <r>
      <rPr>
        <sz val="10"/>
        <rFont val="Times New Roman CYR"/>
        <family val="1"/>
        <charset val="204"/>
      </rPr>
      <t>, 
тыс. руб.
(гр.3 х гр.4 х гр.5)/1000</t>
    </r>
  </si>
  <si>
    <t xml:space="preserve">Участковые избирательные комиссии </t>
  </si>
  <si>
    <t>сборка, разборка технологического оборудования</t>
  </si>
  <si>
    <t>работы по содержанию помещений избирательных комиссий, участков для голосования</t>
  </si>
  <si>
    <t>другие работы, связанные с подготовкой и проведением выборов, всего</t>
  </si>
  <si>
    <t>в том числе (указать):</t>
  </si>
  <si>
    <t>ИТОГО
(стр.011 + стр.012 + стр.013 + стр.014 + стр.015)</t>
  </si>
  <si>
    <t>044</t>
  </si>
  <si>
    <t>045</t>
  </si>
  <si>
    <t>046</t>
  </si>
  <si>
    <t>047</t>
  </si>
  <si>
    <t>048</t>
  </si>
  <si>
    <t>ИТОГО
(стр.041 + стр.042 + стр.043 + стр.044 + стр.045)</t>
  </si>
  <si>
    <t>Таблица № 17</t>
  </si>
  <si>
    <t>Наименование печатной информационной продукции 
(с учётом Тематического плана изданий ЦИК России)</t>
  </si>
  <si>
    <r>
      <t>Вид используе-мой бумаги, плотность (г/м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  <charset val="204"/>
      </rPr>
      <t>)</t>
    </r>
  </si>
  <si>
    <t xml:space="preserve">Формат  печатной информаци-
онной продукции для избирателей </t>
  </si>
  <si>
    <t xml:space="preserve">Тираж печатной информационной продукции для избирателей </t>
  </si>
  <si>
    <r>
      <t xml:space="preserve">Стоимость изготовления информационной продукции </t>
    </r>
    <r>
      <rPr>
        <b/>
        <sz val="11"/>
        <rFont val="Times New Roman"/>
        <family val="1"/>
        <charset val="204"/>
      </rPr>
      <t xml:space="preserve">для избирателей </t>
    </r>
  </si>
  <si>
    <t>алгоритм для определения тиража</t>
  </si>
  <si>
    <t>экзем-
пляров</t>
  </si>
  <si>
    <r>
      <t>всего тиража</t>
    </r>
    <r>
      <rPr>
        <sz val="11"/>
        <rFont val="Times New Roman"/>
        <family val="1"/>
        <charset val="204"/>
      </rPr>
      <t>,
тыс. руб.</t>
    </r>
  </si>
  <si>
    <t>Приглашения, всего
(стр.011 + стр.012)</t>
  </si>
  <si>
    <t>в том числе указать наименование:</t>
  </si>
  <si>
    <t>приглашения для ознакомления и уточнения списков избирателей, приглашение на выборы с указанием места нахождения помещения для голосования, даты и времени голосования</t>
  </si>
  <si>
    <t>Информационные листовки, всего
(стр.021 + стр.022 + стр.023)</t>
  </si>
  <si>
    <t>Другие, в том числе указать наименования:</t>
  </si>
  <si>
    <t>А1</t>
  </si>
  <si>
    <t>Другая печатная информационная продукция, всего
(стр.041 + стр.042 + стр.043 + стр.044 + стр.045)</t>
  </si>
  <si>
    <t>Всего
(стр.010 + стр.020 + стр.030 + стр.040)</t>
  </si>
  <si>
    <t>Таблица № 18</t>
  </si>
  <si>
    <t>Наименование расходов 
по видам избирательных комиссий</t>
  </si>
  <si>
    <t>Общая стоимость,
тыс. руб.</t>
  </si>
  <si>
    <t>Примечание</t>
  </si>
  <si>
    <t>Участковые избирательные комиссии, всего</t>
  </si>
  <si>
    <t>в том числе: (указать)</t>
  </si>
  <si>
    <t>Территориальные избирательные комиссии, всего</t>
  </si>
  <si>
    <t>Наименование печатной продукции по видам избирательных комиссий
(с учетом Тематического плана изданий
ЦИК России)</t>
  </si>
  <si>
    <t>Формат печатного издания</t>
  </si>
  <si>
    <t>Тираж</t>
  </si>
  <si>
    <t>Стоимость изготовления печатной продукции</t>
  </si>
  <si>
    <t>А2</t>
  </si>
  <si>
    <t xml:space="preserve">Изготовление избирательных бюллетеней </t>
  </si>
  <si>
    <t xml:space="preserve">расходы на изготовление избирательных бюллетеней </t>
  </si>
  <si>
    <t>в месяц</t>
  </si>
  <si>
    <t>За весь период (100 дней)</t>
  </si>
  <si>
    <t>,,,</t>
  </si>
  <si>
    <t>Итого на 1 члена комиссии         рублей</t>
  </si>
  <si>
    <t>Итого на 1 члена комиссии            рублей</t>
  </si>
  <si>
    <t>Таблица № 9</t>
  </si>
  <si>
    <t>штампы</t>
  </si>
  <si>
    <t>Почтово-телеграфные расходы окружной территориальной избирательной комиссии</t>
  </si>
  <si>
    <t>Перенос телефонной розетки из одного помещения в другое, установка параллельных телефонов, установка временных номеров</t>
  </si>
  <si>
    <t xml:space="preserve">Почтово-телеграфные расходы </t>
  </si>
  <si>
    <t>Обеспечение средствами связи участковых избирательных комиссий</t>
  </si>
  <si>
    <t>А1, печать 1+0</t>
  </si>
  <si>
    <t>(наименование избирательной комиссии)</t>
  </si>
  <si>
    <t>(наименование избирательной комиссии )</t>
  </si>
  <si>
    <t>Таблица № 10</t>
  </si>
  <si>
    <t>Приложение №1 к Таблице №10</t>
  </si>
  <si>
    <t>Приложение № 2 к Таблице № 10</t>
  </si>
  <si>
    <t>Таблица № 11</t>
  </si>
  <si>
    <t>II группа</t>
  </si>
  <si>
    <t>ТИК, всего</t>
  </si>
  <si>
    <t>Размер абонентской платы в месяц с учетом НДС -_____ руб.:30 дней х кол. дней работы УИК 12=_____; по 1 телефонному номеру в каждую УИК  - ____</t>
  </si>
  <si>
    <t xml:space="preserve">На одну участковую комиссию ______ руб. </t>
  </si>
  <si>
    <t>Итого по всем комиссиям
(стр.010 + стр.020)</t>
  </si>
  <si>
    <t>ВСЕГО
(стр.010 + стр.020)</t>
  </si>
  <si>
    <t>ВСЕГО
(стр.010 + стр.020 + стр.030 + стр.040 + стр.050 + стр.060)</t>
  </si>
  <si>
    <t>ВСЕГО (стр.010 + стр.020)</t>
  </si>
  <si>
    <t>Всего (стр.010 + стр.020)</t>
  </si>
  <si>
    <t>Тираж, шт.</t>
  </si>
  <si>
    <t>Наборы канцелярских товаров (в соответствии с Приложением №1 к Таблице 10)</t>
  </si>
  <si>
    <t>Бумага писчая формата А4 (в соответствии с Приложением №2 к Таблице  10)</t>
  </si>
  <si>
    <t>Бумага писчая формата А3 (в соответствии Приложением №2 к Таблице  10)</t>
  </si>
  <si>
    <t>Наборы канцелярских товаров (в соответствии с Приложением №1 к Таблице  10)</t>
  </si>
  <si>
    <t>Бумага писчая формата А4 (в соответствии с Приложением №2 к Таблице 10)</t>
  </si>
  <si>
    <t>049</t>
  </si>
  <si>
    <t>ВСЕГО (стр.010 + стр.040)</t>
  </si>
  <si>
    <t>070</t>
  </si>
  <si>
    <t xml:space="preserve">* 297x700 мм, цветность 2+о(черный текст и цветная защитная сетка). Степень защиты на лицевой стороне специальной краской наносится защитная сетка. </t>
  </si>
  <si>
    <t>Короб архивный</t>
  </si>
  <si>
    <r>
      <t>период работы автомо-биля, час.</t>
    </r>
    <r>
      <rPr>
        <sz val="10"/>
        <color rgb="FFFF0000"/>
        <rFont val="Times New Roman"/>
        <family val="1"/>
        <charset val="204"/>
      </rPr>
      <t xml:space="preserve"> </t>
    </r>
  </si>
  <si>
    <t>А</t>
  </si>
  <si>
    <t>Аааааа</t>
  </si>
  <si>
    <t xml:space="preserve">Заполнен из расчет физ. Лицо, а в методичке- юридич. </t>
  </si>
  <si>
    <t xml:space="preserve">Закон Республики Крым от 05.06.2014 N 17-ЗРК  "О выборах депутатов представительных органов муниципальных образований в Республике Крым" </t>
  </si>
  <si>
    <t>035</t>
  </si>
  <si>
    <t>036</t>
  </si>
  <si>
    <t>037</t>
  </si>
  <si>
    <t>038</t>
  </si>
  <si>
    <t>Формат – 210/297 мм</t>
  </si>
  <si>
    <t xml:space="preserve">
Материал – бумага мелованная                  полуматовая,
Плотность – 130 г/м2,
Цветность – 4+0,
</t>
  </si>
  <si>
    <t xml:space="preserve"> А3</t>
  </si>
  <si>
    <t xml:space="preserve">
Материал – бумага мелованная                  полуматовая,
Плотность – 130 г/м2,
Цветность – 4+0,
</t>
  </si>
  <si>
    <t>Заправка катриджей</t>
  </si>
  <si>
    <t>Расходы, связанные с применением QR-кода (закупка Флеш-накопителя)</t>
  </si>
  <si>
    <t>офсетная, 65 г/м2</t>
  </si>
  <si>
    <t>А4, 1+1</t>
  </si>
  <si>
    <t>А4, 1+0</t>
  </si>
  <si>
    <t xml:space="preserve"> </t>
  </si>
  <si>
    <t>п</t>
  </si>
  <si>
    <t>по</t>
  </si>
  <si>
    <t>Офсетная , 65гр/м2</t>
  </si>
  <si>
    <t>210x800 мм, *</t>
  </si>
  <si>
    <t>ТИК в части по к-ву избирателей</t>
  </si>
  <si>
    <t>Расчёт потребности на подготовку и проведение выборов депутатов  Совета __________________ муниципального района Республики Крым</t>
  </si>
  <si>
    <t xml:space="preserve">дополнительная оплата труда (вознаграждение) членов комиссии с правом решающего голоса, работающих на штатной основе в аппарате Избирательной комиссии Республики Крым </t>
  </si>
  <si>
    <t>44 Избирательная комиссия КострРеспублики Крым</t>
  </si>
  <si>
    <t>55 Избирательная комиссия Республики Крым</t>
  </si>
  <si>
    <t>70 Избирательная комиссия ТРеспублики Крым</t>
  </si>
  <si>
    <t>Расчёт расходов на дополнительную оплату труда (вознаграждение) членов УИК
в период подготовки и проведения выборов Губернатора Республики Крым</t>
  </si>
  <si>
    <t xml:space="preserve"> 1 экз., руб.</t>
  </si>
  <si>
    <t>по количеству  избирателей</t>
  </si>
  <si>
    <t>Заправка катриджей к-во УИК*500</t>
  </si>
  <si>
    <t xml:space="preserve">Флэш-накопители для записи ПО - кол-во(УИК) х стоимость приобретение (заправка) картриджей - кол-во х стоимость =_____ </t>
  </si>
  <si>
    <t>1 экз</t>
  </si>
  <si>
    <t xml:space="preserve">всего тиража, тыс. руб. 7*6/1000
</t>
  </si>
  <si>
    <t>1-го экземпляра, руб.</t>
  </si>
  <si>
    <t>всего тиража, тыс. руб. 6*7/1000</t>
  </si>
  <si>
    <t>(наименование одномандатного избирательного округа)</t>
  </si>
  <si>
    <t>Наименование наглядной (наружной) информации для граждан</t>
  </si>
  <si>
    <t>Изготовление наглядной (наружной) информации для граждан</t>
  </si>
  <si>
    <t>Размещение продукции</t>
  </si>
  <si>
    <r>
      <rPr>
        <b/>
        <sz val="10"/>
        <rFont val="Times New Roman"/>
        <family val="1"/>
        <charset val="204"/>
      </rPr>
      <t>Общие затраты</t>
    </r>
    <r>
      <rPr>
        <sz val="10"/>
        <rFont val="Times New Roman"/>
        <family val="1"/>
      </rPr>
      <t xml:space="preserve">
на изготовление и размещение </t>
    </r>
  </si>
  <si>
    <t>характеристика продукции</t>
  </si>
  <si>
    <t>тираж нагдядной информационной продукции для граждан</t>
  </si>
  <si>
    <t>стоимость изготовления продукции</t>
  </si>
  <si>
    <t>общая продол-жительность размещения одной единицы продукции, (суток)</t>
  </si>
  <si>
    <t>цена разме-щения одной единицы продукции 
в сутки,
руб.</t>
  </si>
  <si>
    <t>общая стоимость размещения,
руб.
(в целых единицах)</t>
  </si>
  <si>
    <t xml:space="preserve">форматы, размеры </t>
  </si>
  <si>
    <t>материал, используемый для изготов-ления
продукции</t>
  </si>
  <si>
    <t>всего тиража, 
руб.
(в целых единицах)</t>
  </si>
  <si>
    <t xml:space="preserve">одного экземпляра
гр.8/гр.7
руб. 
</t>
  </si>
  <si>
    <r>
      <t xml:space="preserve">одной единицы продукции,
руб.
</t>
    </r>
    <r>
      <rPr>
        <sz val="8"/>
        <rFont val="Times New Roman"/>
        <family val="1"/>
      </rPr>
      <t>(гр.8 + гр.12)/гр.7</t>
    </r>
  </si>
  <si>
    <t xml:space="preserve">Билборды, всего
(стр.011 - стр.019)
</t>
  </si>
  <si>
    <t>Сити-формат, всего
(стр.021 - стр.029)</t>
  </si>
  <si>
    <t>Перетяжка, всего
(стр.031 - стр.039)</t>
  </si>
  <si>
    <t>Другая наглядная информация, всего
(стр.041 - стр.049)</t>
  </si>
  <si>
    <t>баннерная сетка, плотность: 340 г/м2</t>
  </si>
  <si>
    <t>количество предоставляется предприятием</t>
  </si>
  <si>
    <t>Аренда металлической конструкции на 2 месяца</t>
  </si>
  <si>
    <t>Всего</t>
  </si>
  <si>
    <t>Формат – А1;</t>
  </si>
  <si>
    <t>Формат – А2;</t>
  </si>
  <si>
    <t xml:space="preserve">Материал – бумага мелованная полуматовая;
Плотность – 130 г/м2;
Цветность – 4+0;
</t>
  </si>
  <si>
    <t xml:space="preserve">Материал – бумага мелованная полуматовая;
Плотность – 115 г/м2;
Цветность – 4+0;
</t>
  </si>
  <si>
    <t>Формат – А3;</t>
  </si>
  <si>
    <t xml:space="preserve">Материал – бумага мелованная                  полуматовая,
Плотность – 115 г/м2,
Цветность – 4+0,
</t>
  </si>
  <si>
    <t>Плакат «Подсчет голосов УИК с применением технологии изготовления протокола УИК об итогах голосования с машиночитаемым кодом»</t>
  </si>
  <si>
    <t>Плакат «Подсчет голосов участковой избирательной комиссией с применением комплексов обработки избирательных бюллетеней (КОИБ)»</t>
  </si>
  <si>
    <t>Листовка «Официальное информирование о выборах»</t>
  </si>
  <si>
    <t>Материал – бумага              самоклеящаяся, полуглянцевая RITERMA, кл. пост. н.3,8 см,
Плотность – 180 г/м2,
Цветность – 4+0,
Изображение – согласно               утвержденному оригинал-макету</t>
  </si>
  <si>
    <t>Формат – А4.</t>
  </si>
  <si>
    <t>Формат – А5.</t>
  </si>
  <si>
    <t>Плакат «Официальное информирование о выборах»</t>
  </si>
  <si>
    <t xml:space="preserve">Плакат «Официальное информирование о выборах» </t>
  </si>
  <si>
    <t>Брошюра «Информация о зарегистрированных кандидатах в депутаты ______  (для слабовидящих, крупным шрифтом)</t>
  </si>
  <si>
    <t xml:space="preserve">Плакат «Информация о зарегистрированных кандидатах в депутаты ______  » </t>
  </si>
  <si>
    <r>
      <t xml:space="preserve">Плакат «Порядок заполнения избирательного бюллетеня на выборах депутатов </t>
    </r>
    <r>
      <rPr>
        <sz val="11"/>
        <rFont val="Cambria"/>
        <family val="1"/>
        <charset val="204"/>
      </rPr>
      <t xml:space="preserve">____ </t>
    </r>
    <r>
      <rPr>
        <sz val="11"/>
        <color rgb="FF000000"/>
        <rFont val="Cambria"/>
        <family val="1"/>
        <charset val="204"/>
      </rPr>
      <t>»</t>
    </r>
  </si>
  <si>
    <t>количество экземпляров</t>
  </si>
  <si>
    <t>Плакат «Порядок голосования на  выборах депутатов ____________ »</t>
  </si>
  <si>
    <t>алглоритм расчёта для определения тиража</t>
  </si>
  <si>
    <t>офсетная 65 г/м2</t>
  </si>
  <si>
    <t>А3, печать 1+1</t>
  </si>
  <si>
    <t>мелованная , 115 г/м2</t>
  </si>
  <si>
    <t>Бланк «Таблица суммирования данных списка избирателей»</t>
  </si>
  <si>
    <t>Бланк «Табличка для оперативного подсчета числа избирателей, принявших участие в выборах»</t>
  </si>
  <si>
    <t>Бланк «Заявления о возможности проголосовать вне помещения для голосования»</t>
  </si>
  <si>
    <t>Брошюра «Реестр заявлений (обращений) о голосовании вне помещения для голосования»</t>
  </si>
  <si>
    <t>А4, 12 л., скрепка, 1+1</t>
  </si>
  <si>
    <t>Брошюра «Выписка из реестра заявлений (обращений) о голосовании вне помещения для голосования»</t>
  </si>
  <si>
    <t>А4, 6 л., скрепка, 1+1</t>
  </si>
  <si>
    <t>Бланк «Реестр регистрации выдачи заверенных копий протоколов УИК об итогах голосования»</t>
  </si>
  <si>
    <t>Бланк «Акт о проведении голосования вне помещения для голосования»</t>
  </si>
  <si>
    <t>Бланк «Реестр регистрации жалоб (заявлений) граждан»</t>
  </si>
  <si>
    <t>газетная, 52 г/м2</t>
  </si>
  <si>
    <t>Бланк «Ведомость передачи избирательных бюллетеней членам УИК для выдачи их избирателям в помещении для голосования»</t>
  </si>
  <si>
    <t>Бланк «Ведомость передачи бюллетеней членам УИК для выдачи их избирателям при проведении голосования вне помещения для голосования»</t>
  </si>
  <si>
    <t>Бланк «Реестр лиц, присутствовавших при проведении голосования, подсчете голосов избирателей и составлении протоколов об итогах голосования»</t>
  </si>
  <si>
    <t>Бланк «Акт о невозможности использования оборудования для изготовления протоколов участковой избирательной комиссии об итогах голосования с машиночитаемым кодом и (или) СПО участковой избирательной комиссии»</t>
  </si>
  <si>
    <t>Бланк «Акт о погашении испорченного избирателем избирательного бюллетеня»</t>
  </si>
  <si>
    <t>Бланк «Акт о признании избирательных бюллетеней бюллетенями неустановленной формы»</t>
  </si>
  <si>
    <t>А4,1+1</t>
  </si>
  <si>
    <t>Бланк «Акт о проверке контрольных соотношений в протоколе участковой избирательной комиссии об итогах голосования»</t>
  </si>
  <si>
    <t>Бланк «Акт о готовности помещения для голосования избирательного участка»</t>
  </si>
  <si>
    <t>Бланк «Акт о проведении голосования с использованием стационарного ящика для голосования и сейф-пакета»</t>
  </si>
  <si>
    <t xml:space="preserve">Бланк «Акт о признании недействительными избирательных бюллетеней, находящихся в сейф-пакете» </t>
  </si>
  <si>
    <t>Бланк «Ведомость передачи избирательных бюллетеней членам участковой избирательной комиссии для выдачи их избирателям при проведении дополнительной формы голосования»</t>
  </si>
  <si>
    <t>Бланк «Акт о проведении голосования с использованием переносного ящика для голосования и сейф-пакета»</t>
  </si>
  <si>
    <t>Бланк «Акт о превышении числа избирательных бюллетеней, извлеченных из сейф-пакета № _____, над числом избирательных бюллетеней, указанным в акте о проведении голосования»</t>
  </si>
  <si>
    <t>Бланк «Акт о превышении числа избирательных бюллетеней, извлеченных из переносного ящика для голосования, над числом заявлений избирателей, содержащих отметку о получении избирательного бюллетеня для голосования вне помещения для голосования»</t>
  </si>
  <si>
    <t>А1, 1+0</t>
  </si>
  <si>
    <t>мелованная, 115 г/м2</t>
  </si>
  <si>
    <t>Бланк "Протокол № 1 УИК об итогах голосования по одномандатному избирательному округу"</t>
  </si>
  <si>
    <t>Бланк "Протокол № 2 УИК об итогах голосования по единому избирательному округу"</t>
  </si>
  <si>
    <t xml:space="preserve">Бланк «Протокол № 1 УИК об итогах голосования по одномандатному избирательному округу (КОПИЯ)»
</t>
  </si>
  <si>
    <t xml:space="preserve">Бланк «Протокол № 2 УИК об итогах голосования по единому избирательному округу (КОПИЯ)»
</t>
  </si>
  <si>
    <t>Увеличенная форма протокола № 1  УИК об итогах голосования на избирательном участке по одномандатному избирательному округу</t>
  </si>
  <si>
    <t>А1, печать 1+1</t>
  </si>
  <si>
    <t>Увеличенная форма протокола № 2  УИК об итогах голосования на избирательном участке по единому избирательному округу</t>
  </si>
  <si>
    <t>Увеличенная форма сводной таблицы № 1 окружной избирательной комиссии о результатах выборов
по одномандатному избирательному округу</t>
  </si>
  <si>
    <t>Бланк "Реестр регистрации выдачи заверенных копий протокола 
окружной избирательной комиссии"</t>
  </si>
  <si>
    <t>Увеличенная форма сводной таблицы № 2 окружной избирательной комиссии о результатах выборов
по единому избирательному округу (левая часть)</t>
  </si>
  <si>
    <t>Увеличенная форма сводной таблицы № 2 окружной избирательной комиссии о результатах выборов
по единому избирательному округу (правая часть)</t>
  </si>
  <si>
    <t>039</t>
  </si>
  <si>
    <t>по 2 шт. на 1 УИК</t>
  </si>
  <si>
    <t>Формат – 115х165 мм.</t>
  </si>
  <si>
    <t>Объем – 384 полос.
Материал блока – бум. офсет, 80 г/м2. Материал обложки – бум. мелов,
240 г/м2, пантон 302u.
Печать текста – 1+1.
Печать обложки – 1+0.
Крепление – КБС.</t>
  </si>
  <si>
    <t>по 1 шт.на 1 УИК и по 2 шт. на ТИК</t>
  </si>
  <si>
    <t>А5, 3+2</t>
  </si>
  <si>
    <t>офсетная, 100 г/м2</t>
  </si>
  <si>
    <t xml:space="preserve"> Текстовый блок: для слабовидящих, крупным шрифтом, объем – 40 стр. Материал блока – бумага офсетная, плотность бумаги – 80 г/м2. Печать 1+1. Материал обложки – бумага мелованная, плотность бумаги – 250 г/м2. Печать текста – 4+0. Скрепление – две скрепки.</t>
  </si>
  <si>
    <t>Плакаты, всего
(стр.031 - стр.035)</t>
  </si>
  <si>
    <t>Плакат "Политические партии, зарегистрировавшие списки кандидатов (в поряде размещения в избирательном бюллетене)"</t>
  </si>
  <si>
    <t>Брошюра "Биографические данные кандидатов, зарегистрированных в составе списков кандидатов  __________"</t>
  </si>
  <si>
    <t>(наименование выборов)</t>
  </si>
  <si>
    <t xml:space="preserve"> Текстовый блок: для слабовидящих, крупным шрифтом, объем – 100 стр. Материал блока – бумага офсетная, плотность бумаги – 80 г/м2. Печать 1+1. Материал обложки – бумага мелованная, плотность бумаги – 250 г/м2. Печать текста – 4+0. Скрепление – две скрепки.</t>
  </si>
  <si>
    <t>Формат – 210/297 мм (книжный)</t>
  </si>
  <si>
    <t>Брошюра "Сведения о размере и об источниках доходов, имуществе кандидатов в депутаты ______________"</t>
  </si>
  <si>
    <t>Формат – 210/297 мм (альбомный)</t>
  </si>
  <si>
    <t>5 шт. на 1 УИК</t>
  </si>
  <si>
    <t>Информационно-раздаточная продукция для впервые голосующих</t>
  </si>
  <si>
    <t>Трафреты для избирателей с органиченными возможностями</t>
  </si>
  <si>
    <t>Расходы на КРС</t>
  </si>
  <si>
    <t>место размещения</t>
  </si>
  <si>
    <r>
      <t xml:space="preserve">всей продукции,
 руб.
</t>
    </r>
    <r>
      <rPr>
        <sz val="8"/>
        <rFont val="Times New Roman"/>
        <family val="1"/>
      </rPr>
      <t>(гр.8 + гр.12)</t>
    </r>
  </si>
  <si>
    <t>Изготовление постера на билборд</t>
  </si>
  <si>
    <t xml:space="preserve">3 х 6м, цветность: полноцветный (4+0); 
печать: широкоформатная; 
изображение: согласно оригинал - макету </t>
  </si>
  <si>
    <t>атмосферопстойкая бумага с голубой подложкой , плотность               115 г/м2</t>
  </si>
  <si>
    <t>въездные-выездные транпортные пути, вдоль трасс, улиц</t>
  </si>
  <si>
    <t>Монтаж и демонтаж постера на билборд (с использованием спецтехники «вышка»).
Описание услуги:
Требования к системе крепления постера: поклейка
Монтаж/демонтаж –  с использованием спецтехники «вышка»  на отдельно стоящих билбордах, включая транспортные расходы.</t>
  </si>
  <si>
    <t>Изготовление постера на ситилайт</t>
  </si>
  <si>
    <t>1,2 х 1,8 м, цветность: полноцветный (4+0); 
печать: широкоформатная; 
изображение: согласно оригинал - макету</t>
  </si>
  <si>
    <t xml:space="preserve"> атмосферостойкая бумага с голубой подложкой Blueback; 
плотность: 115 г/м².</t>
  </si>
  <si>
    <t>Монтаж и демонтаж постера на ситилайт (с использованием спецтехники «вышка»).
Описание услуги: Требования к системе крепления постера: поклейка. Монтаж/демонтаж –  с использованием спецтехники «вышка»  на отдельно стоящих ситилайтах, включая транспортные расходы.</t>
  </si>
  <si>
    <t xml:space="preserve">Изготовление перетяжки (двухсторонняя)
</t>
  </si>
  <si>
    <t xml:space="preserve"> 4 х 0,7 м.; цветность: полноцветный (4+4); 
печать: широкоформатная, качество печати с расширением 720 DPI;
двухсторонняя, пропайка по периметру, люверсы каждые 25 см, диаметр 12 мм.</t>
  </si>
  <si>
    <t xml:space="preserve">
ткань: баннерная ткань Frontlit литой 460; плотность: 510 г/м²; </t>
  </si>
  <si>
    <t>Монтаж, демонтаж перетяжки с использованием спецтехники "вышка", требования к креплению: люверсная на хомуты.</t>
  </si>
  <si>
    <t xml:space="preserve">Изготовление баннерной сетки
</t>
  </si>
  <si>
    <t xml:space="preserve"> размер: 3 х 6 м.; цветность: полноцветный (4+0); 
печать: широкоформатная, качество печати с расширением 720 DPI;
усиленная пайка по периметру, люверсы каждые 30 см., диаметр 12 мм.
изображение: согласно утвержденному оригинал - макету.</t>
  </si>
  <si>
    <t>Монтаж и демонтаж металлической конструкции, монтаж и демонтаж баннерной сетки
(с использованием спецтехники «вышка»).
Монтаж/демонтаж – размещение на металлических конструкциях на стене, на отдельно стоящих металлоконструкциях, с использованием спецтехники «вышка», включая транспортные расходы.</t>
  </si>
  <si>
    <t>041а</t>
  </si>
  <si>
    <t>Требования к системе крепления баннерной сетки: люверсная на хомуты</t>
  </si>
  <si>
    <t>041б</t>
  </si>
  <si>
    <t>Размещение официального информирования на общественном транспорте (автобус):</t>
  </si>
  <si>
    <t xml:space="preserve">Изготовление самоклеящейся и перфорированной пленки для нанесения на общественный транспорт (автобус).
</t>
  </si>
  <si>
    <t>полноцветный (4+0); 
печать: широкоформатная, качество печати с расширением 720 DPI, 
широкоформатная с контурной прорезкой; 
изображение: согласно утвержденному оригинал - макету.</t>
  </si>
  <si>
    <t xml:space="preserve">
Oracle, One Way Vision, ламинация.</t>
  </si>
  <si>
    <t xml:space="preserve">Монтаж и демонтаж самоклеящейся и перфорированной пленки на общественный транспорт (автобус)
</t>
  </si>
  <si>
    <t xml:space="preserve"> крепления материала: поклейка.
Монтаж/демонтаж – размещение на общественном транспорте (автобус).	</t>
  </si>
  <si>
    <t>Аренда автобуса на 2 месяца</t>
  </si>
  <si>
    <t xml:space="preserve">Изготовление самоклеящейся и перфорированной пленки для нанесения на общественный транспорт (троллейбус).
</t>
  </si>
  <si>
    <t xml:space="preserve"> 
цветность: полноцветный (4+0); 
печать: широкоформатная, качество печати с расширением 720 DPI, 
широкоформатная с контурной прорезкой; 
изображение: согласно утвержденному оригинал – макету.</t>
  </si>
  <si>
    <t xml:space="preserve">Требования к материалу полотна:Oracle, One Way Vision, ламинация. </t>
  </si>
  <si>
    <t xml:space="preserve">Монтаж/демонтаж самоклеющейся и перфорированной пленки </t>
  </si>
  <si>
    <t>Аренда троллейбуса на 2 месяца</t>
  </si>
  <si>
    <t>Таблица № 16.1</t>
  </si>
  <si>
    <t xml:space="preserve"> по 3 шт. на 1 УИК</t>
  </si>
  <si>
    <t xml:space="preserve">Клейкая лента упаковочная 48 мм х 200м упаков.,прозр. 0119-122Х </t>
  </si>
  <si>
    <t>Мешки полипропилен, (для упаковки)</t>
  </si>
  <si>
    <t>Мешки для мусора 30 л, БИОРАЗЛАГАЕМЫЕ (для упаковки)</t>
  </si>
  <si>
    <t>Крафт- бумага для упаковки</t>
  </si>
  <si>
    <t>Картридж Canon Cartridge 725 черный</t>
  </si>
  <si>
    <t>Картридж Canon Cartridge 719 H черный</t>
  </si>
  <si>
    <t>Крафт-  бумага для упаковки</t>
  </si>
  <si>
    <t>ИТОГО по УИК (стр.011 - стр.017)</t>
  </si>
  <si>
    <t>ИТОГО по ТИК (стр.021 -  стр.028)</t>
  </si>
  <si>
    <t>Пломба пластиковая</t>
  </si>
  <si>
    <t>Сейф-пакет</t>
  </si>
  <si>
    <t xml:space="preserve">Карандаш чернографитный </t>
  </si>
  <si>
    <t xml:space="preserve">Кнопки канцелярские </t>
  </si>
  <si>
    <t xml:space="preserve">Ластик </t>
  </si>
  <si>
    <t>Линейка деревянная, 50 см</t>
  </si>
  <si>
    <t xml:space="preserve">Маркер перманентный </t>
  </si>
  <si>
    <t xml:space="preserve">Точилка </t>
  </si>
  <si>
    <t xml:space="preserve">Ручка шариковая </t>
  </si>
  <si>
    <t>Скрепки 28мм</t>
  </si>
  <si>
    <t>Папки-файлы А4, комплект 100 шт.</t>
  </si>
  <si>
    <t>Папка картонная "Дело"</t>
  </si>
  <si>
    <t xml:space="preserve">Краска штемпельная, синяя, </t>
  </si>
  <si>
    <t xml:space="preserve">Гель для увлажнения пальцев </t>
  </si>
  <si>
    <t xml:space="preserve">Папка архивная для переплета А4 </t>
  </si>
  <si>
    <t xml:space="preserve">Клей-карандаш </t>
  </si>
  <si>
    <t>Бейдж горизонтальный на ленте</t>
  </si>
  <si>
    <t>Штемпельная подушка, синяя, металлическая</t>
  </si>
  <si>
    <t>Конверт С5, отрывная полоса</t>
  </si>
  <si>
    <t>Расходы на КОИБ-2017</t>
  </si>
  <si>
    <t>аренда транспорта с экипажем</t>
  </si>
  <si>
    <t>погрузочно-разгрузочные работы</t>
  </si>
  <si>
    <t>юридические услуги</t>
  </si>
  <si>
    <t>бухгалтерские услуги, связанные с обеспечением деятельности территориальной избирательной комиссии</t>
  </si>
  <si>
    <t>бухгалтерские услуги в части организации и обеспечения выплаты дополнительной оплаты труда (вознаграждения) членам участковых избирательных комиссий и выплат по гражданско-правовым договорам</t>
  </si>
  <si>
    <t>аренда транспортного средства (с экипажем)</t>
  </si>
  <si>
    <t>Бланк «АКТ о неработоспособности сканирующего устройства КОИБ в день голосования»</t>
  </si>
  <si>
    <t xml:space="preserve">Бланк «АКТ об использовании бюллетеней для проведения тестирования КОИБ-2017 и тренировки»
</t>
  </si>
  <si>
    <t xml:space="preserve"> Бланк " АКТо наличии повреждений (нарушении целостности индикаторной ленты, расхождение номера сейф-пакета и номера, указанного в соответствующем акте сейф-пакета № _________________"
</t>
  </si>
  <si>
    <t>ИТОГО по УИК
(стр.011 + стр.012 + стр.013 + стр.014 + стр.015 + стр.016 + стр.017 +….... стр.047)</t>
  </si>
  <si>
    <t>ИТОГО по ТИК (стр.021 + стр.024)</t>
  </si>
  <si>
    <t>Бланк «Ведомость применения средств видеонаблюдения в помещении для голосования избирательного участка №»</t>
  </si>
  <si>
    <t>Бланк «Журнал регистрации телефонограмм и смс-сообщений»</t>
  </si>
  <si>
    <t>Бланк «Акт о проведении голосования с использованием стационарного ящика для голосования в течение трех дней»</t>
  </si>
  <si>
    <t>Бланк «Заявление о внесении изменений в сведения об избирателе, содержащиеся в списке избирателей»</t>
  </si>
  <si>
    <t xml:space="preserve">Бланк «Заявление об ошибке (неточности) в сведениях об избирателе, содержащихся в списке избирателей»
</t>
  </si>
  <si>
    <t>001.1</t>
  </si>
  <si>
    <t>Численность избирателей на отчетную дату (1 января или 1 июля), человек в РАЙОНЕ, ГОРОДСКОМ ОКРУГЕ</t>
  </si>
  <si>
    <r>
      <t>Численность избирателей на отчетную дату (1 январяили 1 июля), человек в</t>
    </r>
    <r>
      <rPr>
        <b/>
        <sz val="10"/>
        <rFont val="Times New Roman CYR"/>
        <charset val="204"/>
      </rPr>
      <t xml:space="preserve"> ПОСЕЛЕНИИ, ГОРОДСКОМ ОКРУГЕ</t>
    </r>
  </si>
  <si>
    <r>
      <t>Количество населённых пунктов в</t>
    </r>
    <r>
      <rPr>
        <b/>
        <sz val="10"/>
        <rFont val="Times New Roman CYR"/>
        <charset val="204"/>
      </rPr>
      <t xml:space="preserve"> ПОСЕЛЕНИИ, ГОРОДСКОМ ОКРУГЕ</t>
    </r>
  </si>
  <si>
    <t>001.2</t>
  </si>
  <si>
    <r>
      <t xml:space="preserve">Количество </t>
    </r>
    <r>
      <rPr>
        <b/>
        <sz val="10"/>
        <rFont val="Times New Roman CYR"/>
        <charset val="204"/>
      </rPr>
      <t>ПОСЕЛЕНИЙ в РАЙОНЕ / к-во округов в ГОРОДСКОМ ОКРУГЕ</t>
    </r>
  </si>
  <si>
    <r>
      <t xml:space="preserve">Количество м. ОКРУГОВ </t>
    </r>
    <r>
      <rPr>
        <b/>
        <sz val="10"/>
        <rFont val="Times New Roman CYR"/>
        <charset val="204"/>
      </rPr>
      <t>в ГОРОДСКОМ ОКРУГЕ</t>
    </r>
  </si>
  <si>
    <t>001.3</t>
  </si>
  <si>
    <t>001.4</t>
  </si>
  <si>
    <r>
      <t xml:space="preserve">Оплата труда за 1 ЧАС работы, руб.
</t>
    </r>
    <r>
      <rPr>
        <sz val="8"/>
        <rFont val="Times New Roman"/>
        <family val="1"/>
      </rPr>
      <t>(в целых единицах)</t>
    </r>
  </si>
  <si>
    <r>
      <t xml:space="preserve">Количество </t>
    </r>
    <r>
      <rPr>
        <b/>
        <sz val="10"/>
        <rFont val="Times New Roman"/>
        <family val="1"/>
        <charset val="204"/>
      </rPr>
      <t>ЧАСОВ</t>
    </r>
    <r>
      <rPr>
        <sz val="10"/>
        <rFont val="Times New Roman"/>
        <family val="1"/>
        <charset val="204"/>
      </rPr>
      <t xml:space="preserve"> работы на одну избирательную комиссию
(с 1 дес. зн. после запятой)</t>
    </r>
  </si>
  <si>
    <t xml:space="preserve">(3 на 1 УИК и 1 на ТИК) </t>
  </si>
  <si>
    <t>ВЫБОРЫ СОВМЕЩЁННЫЕ?</t>
  </si>
  <si>
    <t>ДА</t>
  </si>
  <si>
    <t xml:space="preserve"> х (гр.12 +гр.13 +гр.14) 
за активную работу с учётом ведом-ственного коэффи-циента
</t>
  </si>
  <si>
    <t xml:space="preserve">за активную работу с учётом ведомствен-ного коэффициента
 (гр.12 +гр.13 +гр.14)  х </t>
  </si>
  <si>
    <t>Итого расходов на подготовку и проведение выборов</t>
  </si>
  <si>
    <t>Непредвиденные расходы 10% от гр. 180</t>
  </si>
  <si>
    <t>200</t>
  </si>
  <si>
    <t>190</t>
  </si>
  <si>
    <t>Число членов в одной УИК  (округление в большую сторону)</t>
  </si>
  <si>
    <r>
      <t>Общая числен-ность членов ТИК, работа-ющих не на штатной основе</t>
    </r>
    <r>
      <rPr>
        <b/>
        <sz val="9"/>
        <rFont val="Times New Roman"/>
        <family val="1"/>
        <charset val="204"/>
      </rPr>
      <t>*)</t>
    </r>
    <r>
      <rPr>
        <sz val="9"/>
        <rFont val="Times New Roman"/>
        <family val="1"/>
        <charset val="204"/>
      </rPr>
      <t>,
чел.  (округление в большую сторону)</t>
    </r>
  </si>
  <si>
    <t xml:space="preserve"> НА ПОСТОЯННОЙ ШТАТНОЙ ОСНОВЕ</t>
  </si>
  <si>
    <r>
      <rPr>
        <b/>
        <sz val="9"/>
        <rFont val="Times New Roman"/>
        <family val="1"/>
        <charset val="204"/>
      </rPr>
      <t>ОБЩАЯ</t>
    </r>
    <r>
      <rPr>
        <sz val="9"/>
        <rFont val="Times New Roman"/>
        <family val="1"/>
        <charset val="204"/>
      </rPr>
      <t xml:space="preserve"> числен-ность членов ТИК, работа-ющих не на штатной основе</t>
    </r>
    <r>
      <rPr>
        <b/>
        <sz val="9"/>
        <rFont val="Times New Roman"/>
        <family val="1"/>
        <charset val="204"/>
      </rPr>
      <t>*)</t>
    </r>
    <r>
      <rPr>
        <sz val="9"/>
        <rFont val="Times New Roman"/>
        <family val="1"/>
        <charset val="204"/>
      </rPr>
      <t>,
чел. (округление в большую сторону)</t>
    </r>
  </si>
  <si>
    <t xml:space="preserve">Исходные данные для расчёта расходов на подготовку и проведение выборов депутатов Евпаторийского городского совета  Республики Крым </t>
  </si>
  <si>
    <t>Территориальная избирательная комиссия города Евпатории Республики Крым</t>
  </si>
  <si>
    <t>Расчёт расходов УИК на выплату компенсации членам комиссии с правом решающего голоса, 
освобожденным от основной работы  для работы в комиссии в период подготовки и проведения
 выборов депутатов Евпаторийского городского совета Республики Крым</t>
  </si>
  <si>
    <t>Территориальная избирательная комиссия  города Евпатории Республики Крым</t>
  </si>
  <si>
    <t xml:space="preserve">Расчёт расходов ТИК  на выплату компенсации членам комиссии с правом решающего голоса, освобожденным от основной работы в период подготовки и проведения  выборов депутатов Евпаторийского городского совета Республики Крым
</t>
  </si>
  <si>
    <t>Расчёт расходов ТИК на дополнительную оплату труда (вознаграждение) 
членам комиссий, работающим в них не на штатной основе, за работу в период подготовки и  проведения 
выборов депутатов Евпаторийского городского совета Республики Крым</t>
  </si>
  <si>
    <t>Расчёт расходов на изготовление избирательных бюллетеней
в  период подготовки и  проведения выборов депутатов Евпаторийского городского совета Республики Крым</t>
  </si>
  <si>
    <t>Расчёт расходов на изготовление печатной продукции типографским способом
в период подготовки и проведения  выборов депутатов Евпаторийского городского совета Республики Крым</t>
  </si>
  <si>
    <t>Расчёт расходов на транспорт в день голосования и другие дни
(кроме авиационного и других видов транспорта, используемых на завоз и вывоз избирательной документации, технологического оборудования в отдаленных и труднодоступных местностях, а также на досрочном голосовании отдельных групп избирателей, находящихся в отдаленных и труднодоступных местностях) в период подготовки и проведения  выборов депутатов Евпаторийского городского совета Республики Крым</t>
  </si>
  <si>
    <t>Территориальная избирательная комиссия  города Евпаториии Республики Крым</t>
  </si>
  <si>
    <t>Расчёт расходов на  услуги связи в период подготовки и проведения  выборов депутатов Евпаторийского городского совета Республики Крым</t>
  </si>
  <si>
    <t>Территориальная избирательная комиссия города Евпатории  Республики Крым</t>
  </si>
  <si>
    <t xml:space="preserve">Расчёт расходов на  командировки в период подготовки и проведения  выборов депутатов Евпаторийского городского совета Республики Крым
</t>
  </si>
  <si>
    <t xml:space="preserve">Расчёт расходов на приобретение (изготовление) стендов, вывесок, печатей в период подготовки и проведения  выборов депутатов Евпаторийского городского совета Республики Крым
</t>
  </si>
  <si>
    <t>Расчёт расходов на приобретение предметов снабжения и расходных материалов (без канцелярских товаров) в период подготовки и проведения  выборов депутатов Евпаторийского городского совета Республики Крым</t>
  </si>
  <si>
    <t>Расчёт других расходов на оборудование в период подготовки и проведения  выборов депутатов Евпаторийского городского совета  Республики Крым</t>
  </si>
  <si>
    <t>Расчёт расходов на выплаты гражданам, привлекаемым к работе в комиссиях по гражданско-правовым договорам в период подготовки и проведения  выборов депутатов Евпаторийского городского совета Республики Крым</t>
  </si>
  <si>
    <t>Расчёт расходов на изготовление печатной информационной продукции в период подготовки и проведения  выборов депутатов Евпаторийского городского совета Республики Крым</t>
  </si>
  <si>
    <t>Расчёт расходов на изготовление и размещение наглядной информации для избирателей (наружная) в период подготовки и проведения выборов депутатов Евпаторийского городского совета Республики Крым</t>
  </si>
  <si>
    <t>Расчёт других расходов в период подготовки и проведения  выборов депутатов Евпаторийского городского совета Республики Крым</t>
  </si>
  <si>
    <t>Сводная таблица 
расчёта расходов на подготовку и проведение  выборов депутатов Евпаторийского городского совета Республики Крым</t>
  </si>
  <si>
    <t>0</t>
  </si>
  <si>
    <t xml:space="preserve">Расчёт расходов на  канцелярские товары в период подготовки и проведения  выборов депутатов Евпаторийского городского совета Республики Крым
</t>
  </si>
  <si>
    <t xml:space="preserve">(3 на 1 УИК и 1 на ТИК) для городских советов городских округов </t>
  </si>
  <si>
    <t>по 3 шт.на 1 УИК и по 1 шт. на ТИК (для городских советов городских округов )</t>
  </si>
  <si>
    <r>
      <t>Расчёт расходов ТИК на дополнительную оплату труда (вознаграждение) 
членам комиссий, работающим в них наштатной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основе</t>
    </r>
    <r>
      <rPr>
        <b/>
        <sz val="11"/>
        <rFont val="Times New Roman"/>
        <family val="1"/>
        <charset val="204"/>
      </rPr>
      <t>, за работу в период подготовки и  проведения 
выборов депутатов Евпаторийского городского совета Республики Крым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</si>
</sst>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_ ;[Red]\-#,##0.0\ "/>
    <numFmt numFmtId="166" formatCode="#,##0.0"/>
    <numFmt numFmtId="167" formatCode="#,##0.0_ ;\-#,##0.0\ "/>
    <numFmt numFmtId="168" formatCode="#,##0_ ;\-#,##0\ "/>
    <numFmt numFmtId="169" formatCode="#,##0_ ;[Red]\-#,##0\ "/>
    <numFmt numFmtId="170" formatCode="#,##0.00_ ;[Red]\-#,##0.00\ "/>
    <numFmt numFmtId="171" formatCode="#,##0.000_ ;[Red]\-#,##0.000\ "/>
    <numFmt numFmtId="172" formatCode="0.0_ ;[Red]\-0.0\ "/>
    <numFmt numFmtId="173" formatCode="0.0"/>
  </numFmts>
  <fonts count="8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</font>
    <font>
      <b/>
      <sz val="10"/>
      <name val="Times New Roman"/>
      <family val="1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</font>
    <font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</font>
    <font>
      <b/>
      <sz val="14"/>
      <name val="Times New Roman"/>
      <family val="1"/>
      <charset val="204"/>
    </font>
    <font>
      <vertAlign val="superscript"/>
      <sz val="10"/>
      <name val="Times New Roman"/>
      <family val="1"/>
    </font>
    <font>
      <b/>
      <sz val="10"/>
      <name val="Arial Cyr"/>
      <charset val="204"/>
    </font>
    <font>
      <sz val="9"/>
      <name val="Times New Roman"/>
      <family val="1"/>
    </font>
    <font>
      <sz val="10"/>
      <name val="Times New Roman CYR"/>
      <family val="1"/>
      <charset val="204"/>
    </font>
    <font>
      <sz val="10"/>
      <name val="Times New Roman CYR"/>
      <charset val="204"/>
    </font>
    <font>
      <sz val="9"/>
      <name val="Times New Roman CYR"/>
      <family val="1"/>
      <charset val="204"/>
    </font>
    <font>
      <sz val="9"/>
      <name val="Times New Roman Cyr"/>
      <charset val="204"/>
    </font>
    <font>
      <b/>
      <sz val="10"/>
      <name val="Times New Roman CYR"/>
      <charset val="204"/>
    </font>
    <font>
      <u/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9"/>
      <color indexed="12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9"/>
      <name val="Times New Roman"/>
      <family val="1"/>
    </font>
    <font>
      <sz val="10"/>
      <color indexed="9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9"/>
      <color indexed="9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vertAlign val="superscript"/>
      <sz val="11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color theme="0"/>
      <name val="Arial Cyr"/>
      <charset val="204"/>
    </font>
    <font>
      <sz val="10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8"/>
      <color theme="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sz val="11"/>
      <color rgb="FF000000"/>
      <name val="Cambria"/>
      <family val="1"/>
      <charset val="204"/>
    </font>
    <font>
      <sz val="11"/>
      <name val="Cambria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1"/>
      <name val="Times New Roman CYR"/>
      <charset val="204"/>
    </font>
    <font>
      <b/>
      <sz val="10"/>
      <color theme="0"/>
      <name val="Arial Cyr"/>
      <charset val="204"/>
    </font>
    <font>
      <b/>
      <sz val="14"/>
      <name val="Times New Roman"/>
      <family val="1"/>
    </font>
    <font>
      <sz val="14"/>
      <color theme="0"/>
      <name val="Times New Roman"/>
      <family val="1"/>
      <charset val="204"/>
    </font>
    <font>
      <sz val="14"/>
      <color theme="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BE35B"/>
        <bgColor indexed="64"/>
      </patternFill>
    </fill>
  </fills>
  <borders count="8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53">
    <xf numFmtId="0" fontId="0" fillId="0" borderId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7" fillId="20" borderId="2" applyNumberFormat="0" applyAlignment="0" applyProtection="0"/>
    <xf numFmtId="0" fontId="17" fillId="20" borderId="2" applyNumberFormat="0" applyAlignment="0" applyProtection="0"/>
    <xf numFmtId="0" fontId="17" fillId="20" borderId="2" applyNumberFormat="0" applyAlignment="0" applyProtection="0"/>
    <xf numFmtId="0" fontId="17" fillId="20" borderId="2" applyNumberFormat="0" applyAlignment="0" applyProtection="0"/>
    <xf numFmtId="0" fontId="17" fillId="20" borderId="2" applyNumberFormat="0" applyAlignment="0" applyProtection="0"/>
    <xf numFmtId="0" fontId="17" fillId="20" borderId="2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0" fillId="21" borderId="7" applyNumberFormat="0" applyAlignment="0" applyProtection="0"/>
    <xf numFmtId="0" fontId="20" fillId="21" borderId="7" applyNumberFormat="0" applyAlignment="0" applyProtection="0"/>
    <xf numFmtId="0" fontId="20" fillId="21" borderId="7" applyNumberFormat="0" applyAlignment="0" applyProtection="0"/>
    <xf numFmtId="0" fontId="20" fillId="21" borderId="7" applyNumberFormat="0" applyAlignment="0" applyProtection="0"/>
    <xf numFmtId="0" fontId="20" fillId="21" borderId="7" applyNumberFormat="0" applyAlignment="0" applyProtection="0"/>
    <xf numFmtId="0" fontId="20" fillId="21" borderId="7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23" borderId="8" applyNumberFormat="0" applyFont="0" applyAlignment="0" applyProtection="0"/>
    <xf numFmtId="0" fontId="22" fillId="23" borderId="8" applyNumberFormat="0" applyFont="0" applyAlignment="0" applyProtection="0"/>
    <xf numFmtId="0" fontId="22" fillId="23" borderId="8" applyNumberFormat="0" applyFont="0" applyAlignment="0" applyProtection="0"/>
    <xf numFmtId="0" fontId="22" fillId="23" borderId="8" applyNumberFormat="0" applyFont="0" applyAlignment="0" applyProtection="0"/>
    <xf numFmtId="0" fontId="22" fillId="23" borderId="8" applyNumberFormat="0" applyFont="0" applyAlignment="0" applyProtection="0"/>
    <xf numFmtId="0" fontId="22" fillId="23" borderId="8" applyNumberFormat="0" applyFont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22" fillId="0" borderId="0"/>
    <xf numFmtId="0" fontId="75" fillId="0" borderId="0"/>
    <xf numFmtId="0" fontId="2" fillId="0" borderId="0"/>
    <xf numFmtId="0" fontId="80" fillId="0" borderId="0"/>
    <xf numFmtId="0" fontId="1" fillId="0" borderId="0"/>
  </cellStyleXfs>
  <cellXfs count="1450">
    <xf numFmtId="0" fontId="0" fillId="0" borderId="0" xfId="0"/>
    <xf numFmtId="0" fontId="4" fillId="24" borderId="0" xfId="0" applyFont="1" applyFill="1" applyAlignment="1">
      <alignment vertical="center" wrapText="1"/>
    </xf>
    <xf numFmtId="0" fontId="5" fillId="24" borderId="0" xfId="0" applyFont="1" applyFill="1" applyAlignment="1">
      <alignment vertical="center" wrapText="1"/>
    </xf>
    <xf numFmtId="0" fontId="6" fillId="24" borderId="0" xfId="0" applyFont="1" applyFill="1" applyAlignment="1">
      <alignment horizontal="center" vertical="center" wrapText="1"/>
    </xf>
    <xf numFmtId="0" fontId="6" fillId="24" borderId="0" xfId="0" applyFont="1" applyFill="1" applyAlignment="1">
      <alignment vertical="center"/>
    </xf>
    <xf numFmtId="0" fontId="4" fillId="24" borderId="0" xfId="0" applyFont="1" applyFill="1" applyAlignment="1">
      <alignment horizontal="center" vertical="center" wrapText="1"/>
    </xf>
    <xf numFmtId="0" fontId="4" fillId="24" borderId="10" xfId="0" applyFont="1" applyFill="1" applyBorder="1" applyAlignment="1">
      <alignment horizontal="center" vertical="center" wrapText="1"/>
    </xf>
    <xf numFmtId="0" fontId="7" fillId="24" borderId="0" xfId="0" applyFont="1" applyFill="1" applyAlignment="1">
      <alignment horizontal="center" vertical="center" wrapText="1"/>
    </xf>
    <xf numFmtId="49" fontId="4" fillId="24" borderId="10" xfId="0" applyNumberFormat="1" applyFont="1" applyFill="1" applyBorder="1" applyAlignment="1">
      <alignment horizontal="center" vertical="center" wrapText="1"/>
    </xf>
    <xf numFmtId="165" fontId="4" fillId="24" borderId="10" xfId="0" applyNumberFormat="1" applyFont="1" applyFill="1" applyBorder="1" applyAlignment="1">
      <alignment horizontal="right" vertical="center" wrapText="1"/>
    </xf>
    <xf numFmtId="165" fontId="4" fillId="24" borderId="10" xfId="0" applyNumberFormat="1" applyFont="1" applyFill="1" applyBorder="1" applyAlignment="1">
      <alignment horizontal="center" vertical="center" wrapText="1"/>
    </xf>
    <xf numFmtId="0" fontId="8" fillId="24" borderId="0" xfId="0" applyFont="1" applyFill="1" applyAlignment="1">
      <alignment vertical="center" wrapText="1"/>
    </xf>
    <xf numFmtId="0" fontId="4" fillId="24" borderId="0" xfId="0" applyFont="1" applyFill="1" applyAlignment="1">
      <alignment horizontal="left" vertical="center" wrapText="1"/>
    </xf>
    <xf numFmtId="166" fontId="4" fillId="24" borderId="0" xfId="0" applyNumberFormat="1" applyFont="1" applyFill="1" applyAlignment="1">
      <alignment vertical="center" wrapText="1"/>
    </xf>
    <xf numFmtId="0" fontId="7" fillId="24" borderId="11" xfId="0" applyFont="1" applyFill="1" applyBorder="1" applyAlignment="1">
      <alignment horizontal="center" vertical="center" wrapText="1"/>
    </xf>
    <xf numFmtId="0" fontId="7" fillId="24" borderId="12" xfId="0" applyFont="1" applyFill="1" applyBorder="1" applyAlignment="1">
      <alignment horizontal="center" vertical="center" wrapText="1"/>
    </xf>
    <xf numFmtId="0" fontId="4" fillId="24" borderId="13" xfId="0" applyFont="1" applyFill="1" applyBorder="1" applyAlignment="1">
      <alignment vertical="center" wrapText="1"/>
    </xf>
    <xf numFmtId="49" fontId="4" fillId="24" borderId="14" xfId="0" applyNumberFormat="1" applyFont="1" applyFill="1" applyBorder="1" applyAlignment="1">
      <alignment horizontal="center" vertical="center" wrapText="1"/>
    </xf>
    <xf numFmtId="0" fontId="4" fillId="24" borderId="15" xfId="0" applyFont="1" applyFill="1" applyBorder="1" applyAlignment="1">
      <alignment horizontal="center" vertical="center" wrapText="1"/>
    </xf>
    <xf numFmtId="0" fontId="4" fillId="24" borderId="15" xfId="0" applyFont="1" applyFill="1" applyBorder="1" applyAlignment="1">
      <alignment horizontal="left" vertical="center" wrapText="1"/>
    </xf>
    <xf numFmtId="0" fontId="4" fillId="24" borderId="11" xfId="0" applyFont="1" applyFill="1" applyBorder="1" applyAlignment="1">
      <alignment horizontal="left" vertical="center" wrapText="1"/>
    </xf>
    <xf numFmtId="49" fontId="4" fillId="24" borderId="12" xfId="0" applyNumberFormat="1" applyFont="1" applyFill="1" applyBorder="1" applyAlignment="1">
      <alignment horizontal="center" vertical="center" wrapText="1"/>
    </xf>
    <xf numFmtId="165" fontId="4" fillId="24" borderId="12" xfId="0" applyNumberFormat="1" applyFont="1" applyFill="1" applyBorder="1" applyAlignment="1">
      <alignment horizontal="center" vertical="center" wrapText="1"/>
    </xf>
    <xf numFmtId="0" fontId="4" fillId="24" borderId="13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4" fillId="24" borderId="15" xfId="0" applyFont="1" applyFill="1" applyBorder="1" applyAlignment="1">
      <alignment horizontal="justify" vertical="center" wrapText="1"/>
    </xf>
    <xf numFmtId="0" fontId="4" fillId="24" borderId="11" xfId="0" applyFont="1" applyFill="1" applyBorder="1" applyAlignment="1">
      <alignment horizontal="justify" vertical="center" wrapText="1"/>
    </xf>
    <xf numFmtId="0" fontId="4" fillId="0" borderId="13" xfId="0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165" fontId="4" fillId="24" borderId="14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4" fillId="24" borderId="0" xfId="0" applyFont="1" applyFill="1" applyAlignment="1">
      <alignment horizontal="right" vertical="center" wrapText="1"/>
    </xf>
    <xf numFmtId="3" fontId="60" fillId="24" borderId="0" xfId="0" applyNumberFormat="1" applyFont="1" applyFill="1" applyAlignment="1">
      <alignment horizontal="left" vertical="center"/>
    </xf>
    <xf numFmtId="3" fontId="61" fillId="24" borderId="0" xfId="0" applyNumberFormat="1" applyFont="1" applyFill="1" applyAlignment="1">
      <alignment horizontal="left" vertical="center"/>
    </xf>
    <xf numFmtId="3" fontId="62" fillId="24" borderId="0" xfId="0" applyNumberFormat="1" applyFont="1" applyFill="1" applyAlignment="1">
      <alignment horizontal="left" vertical="center"/>
    </xf>
    <xf numFmtId="166" fontId="60" fillId="24" borderId="0" xfId="0" applyNumberFormat="1" applyFont="1" applyFill="1" applyAlignment="1">
      <alignment horizontal="left" vertical="center"/>
    </xf>
    <xf numFmtId="3" fontId="63" fillId="24" borderId="0" xfId="0" applyNumberFormat="1" applyFont="1" applyFill="1" applyAlignment="1">
      <alignment horizontal="left" vertical="center"/>
    </xf>
    <xf numFmtId="165" fontId="4" fillId="28" borderId="14" xfId="0" applyNumberFormat="1" applyFont="1" applyFill="1" applyBorder="1" applyAlignment="1">
      <alignment horizontal="right" vertical="center" wrapText="1"/>
    </xf>
    <xf numFmtId="165" fontId="4" fillId="28" borderId="10" xfId="0" applyNumberFormat="1" applyFont="1" applyFill="1" applyBorder="1" applyAlignment="1">
      <alignment horizontal="right" vertical="center" wrapText="1"/>
    </xf>
    <xf numFmtId="165" fontId="4" fillId="28" borderId="12" xfId="0" applyNumberFormat="1" applyFont="1" applyFill="1" applyBorder="1" applyAlignment="1">
      <alignment horizontal="right" vertical="center" wrapText="1"/>
    </xf>
    <xf numFmtId="0" fontId="6" fillId="0" borderId="17" xfId="0" applyFont="1" applyBorder="1" applyAlignment="1">
      <alignment horizontal="left" vertical="center" wrapText="1" indent="1"/>
    </xf>
    <xf numFmtId="49" fontId="6" fillId="0" borderId="18" xfId="0" applyNumberFormat="1" applyFont="1" applyBorder="1" applyAlignment="1">
      <alignment horizontal="center" vertical="center" wrapText="1"/>
    </xf>
    <xf numFmtId="165" fontId="6" fillId="28" borderId="18" xfId="0" applyNumberFormat="1" applyFont="1" applyFill="1" applyBorder="1" applyAlignment="1">
      <alignment horizontal="right" vertical="center" wrapText="1"/>
    </xf>
    <xf numFmtId="0" fontId="4" fillId="0" borderId="19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60" fillId="24" borderId="0" xfId="0" applyFont="1" applyFill="1" applyAlignment="1">
      <alignment horizontal="left" vertical="center"/>
    </xf>
    <xf numFmtId="0" fontId="61" fillId="24" borderId="0" xfId="0" applyFont="1" applyFill="1" applyAlignment="1">
      <alignment horizontal="left" vertical="center"/>
    </xf>
    <xf numFmtId="0" fontId="62" fillId="24" borderId="0" xfId="0" applyFont="1" applyFill="1" applyAlignment="1">
      <alignment horizontal="left" vertical="center"/>
    </xf>
    <xf numFmtId="0" fontId="60" fillId="24" borderId="0" xfId="0" applyFont="1" applyFill="1" applyAlignment="1">
      <alignment vertical="center" wrapText="1"/>
    </xf>
    <xf numFmtId="0" fontId="5" fillId="24" borderId="0" xfId="0" applyFont="1" applyFill="1" applyAlignment="1">
      <alignment horizontal="center" vertical="top" wrapText="1"/>
    </xf>
    <xf numFmtId="0" fontId="3" fillId="24" borderId="0" xfId="0" applyFont="1" applyFill="1" applyAlignment="1">
      <alignment horizontal="center" vertical="center" wrapText="1"/>
    </xf>
    <xf numFmtId="0" fontId="3" fillId="24" borderId="10" xfId="0" applyFont="1" applyFill="1" applyBorder="1" applyAlignment="1">
      <alignment horizontal="center" vertical="center" wrapText="1"/>
    </xf>
    <xf numFmtId="49" fontId="4" fillId="24" borderId="16" xfId="0" applyNumberFormat="1" applyFont="1" applyFill="1" applyBorder="1" applyAlignment="1">
      <alignment horizontal="center" vertical="center" wrapText="1"/>
    </xf>
    <xf numFmtId="165" fontId="4" fillId="28" borderId="16" xfId="0" applyNumberFormat="1" applyFont="1" applyFill="1" applyBorder="1" applyAlignment="1">
      <alignment horizontal="right" vertical="center" wrapText="1"/>
    </xf>
    <xf numFmtId="0" fontId="3" fillId="24" borderId="20" xfId="0" applyFont="1" applyFill="1" applyBorder="1" applyAlignment="1">
      <alignment horizontal="center" vertical="center" wrapText="1"/>
    </xf>
    <xf numFmtId="0" fontId="4" fillId="24" borderId="17" xfId="0" applyFont="1" applyFill="1" applyBorder="1" applyAlignment="1">
      <alignment horizontal="left" vertical="center" wrapText="1"/>
    </xf>
    <xf numFmtId="49" fontId="4" fillId="24" borderId="18" xfId="0" applyNumberFormat="1" applyFont="1" applyFill="1" applyBorder="1" applyAlignment="1">
      <alignment horizontal="center" vertical="center" wrapText="1"/>
    </xf>
    <xf numFmtId="165" fontId="4" fillId="28" borderId="18" xfId="0" applyNumberFormat="1" applyFont="1" applyFill="1" applyBorder="1" applyAlignment="1">
      <alignment horizontal="right" vertical="center" wrapText="1"/>
    </xf>
    <xf numFmtId="165" fontId="4" fillId="24" borderId="18" xfId="0" applyNumberFormat="1" applyFont="1" applyFill="1" applyBorder="1" applyAlignment="1">
      <alignment horizontal="center" vertical="center" wrapText="1"/>
    </xf>
    <xf numFmtId="0" fontId="4" fillId="24" borderId="21" xfId="0" applyFont="1" applyFill="1" applyBorder="1" applyAlignment="1">
      <alignment horizontal="justify" vertical="center" wrapText="1"/>
    </xf>
    <xf numFmtId="0" fontId="7" fillId="24" borderId="22" xfId="0" applyFont="1" applyFill="1" applyBorder="1" applyAlignment="1">
      <alignment horizontal="center" vertical="center" wrapText="1"/>
    </xf>
    <xf numFmtId="165" fontId="4" fillId="28" borderId="23" xfId="0" applyNumberFormat="1" applyFont="1" applyFill="1" applyBorder="1" applyAlignment="1">
      <alignment horizontal="right" vertical="center" wrapText="1"/>
    </xf>
    <xf numFmtId="165" fontId="4" fillId="28" borderId="24" xfId="0" applyNumberFormat="1" applyFont="1" applyFill="1" applyBorder="1" applyAlignment="1">
      <alignment horizontal="right" vertical="center" wrapText="1"/>
    </xf>
    <xf numFmtId="165" fontId="4" fillId="28" borderId="25" xfId="0" applyNumberFormat="1" applyFont="1" applyFill="1" applyBorder="1" applyAlignment="1">
      <alignment horizontal="right" vertical="center" wrapText="1"/>
    </xf>
    <xf numFmtId="165" fontId="4" fillId="28" borderId="26" xfId="0" applyNumberFormat="1" applyFont="1" applyFill="1" applyBorder="1" applyAlignment="1">
      <alignment horizontal="right" vertical="center" wrapText="1"/>
    </xf>
    <xf numFmtId="165" fontId="4" fillId="28" borderId="20" xfId="0" applyNumberFormat="1" applyFont="1" applyFill="1" applyBorder="1" applyAlignment="1">
      <alignment horizontal="right" vertical="center" wrapText="1"/>
    </xf>
    <xf numFmtId="165" fontId="4" fillId="28" borderId="22" xfId="0" applyNumberFormat="1" applyFont="1" applyFill="1" applyBorder="1" applyAlignment="1">
      <alignment horizontal="right" vertical="center" wrapText="1"/>
    </xf>
    <xf numFmtId="4" fontId="4" fillId="28" borderId="14" xfId="0" applyNumberFormat="1" applyFont="1" applyFill="1" applyBorder="1" applyAlignment="1">
      <alignment horizontal="right" vertical="center" wrapText="1"/>
    </xf>
    <xf numFmtId="4" fontId="28" fillId="24" borderId="1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 indent="1"/>
    </xf>
    <xf numFmtId="165" fontId="4" fillId="25" borderId="10" xfId="0" applyNumberFormat="1" applyFont="1" applyFill="1" applyBorder="1" applyAlignment="1">
      <alignment horizontal="right" vertical="center" wrapText="1"/>
    </xf>
    <xf numFmtId="4" fontId="28" fillId="29" borderId="10" xfId="0" applyNumberFormat="1" applyFont="1" applyFill="1" applyBorder="1" applyAlignment="1">
      <alignment horizontal="right" vertical="center" wrapText="1"/>
    </xf>
    <xf numFmtId="165" fontId="4" fillId="29" borderId="12" xfId="0" applyNumberFormat="1" applyFont="1" applyFill="1" applyBorder="1" applyAlignment="1">
      <alignment horizontal="right" vertical="center" wrapText="1"/>
    </xf>
    <xf numFmtId="4" fontId="28" fillId="29" borderId="12" xfId="0" applyNumberFormat="1" applyFont="1" applyFill="1" applyBorder="1" applyAlignment="1">
      <alignment horizontal="right" vertical="center" wrapText="1"/>
    </xf>
    <xf numFmtId="165" fontId="4" fillId="29" borderId="18" xfId="0" applyNumberFormat="1" applyFont="1" applyFill="1" applyBorder="1" applyAlignment="1">
      <alignment horizontal="right" vertical="center" wrapText="1"/>
    </xf>
    <xf numFmtId="4" fontId="28" fillId="29" borderId="18" xfId="0" applyNumberFormat="1" applyFont="1" applyFill="1" applyBorder="1" applyAlignment="1">
      <alignment horizontal="right" vertical="center" wrapText="1"/>
    </xf>
    <xf numFmtId="165" fontId="4" fillId="29" borderId="16" xfId="0" applyNumberFormat="1" applyFont="1" applyFill="1" applyBorder="1" applyAlignment="1">
      <alignment horizontal="right" vertical="center" wrapText="1"/>
    </xf>
    <xf numFmtId="4" fontId="28" fillId="29" borderId="16" xfId="0" applyNumberFormat="1" applyFont="1" applyFill="1" applyBorder="1" applyAlignment="1">
      <alignment horizontal="right" vertical="center" wrapText="1"/>
    </xf>
    <xf numFmtId="165" fontId="4" fillId="29" borderId="10" xfId="0" applyNumberFormat="1" applyFont="1" applyFill="1" applyBorder="1" applyAlignment="1">
      <alignment horizontal="right" vertical="center" wrapText="1"/>
    </xf>
    <xf numFmtId="0" fontId="27" fillId="0" borderId="15" xfId="0" applyFont="1" applyBorder="1" applyAlignment="1">
      <alignment vertical="center" wrapText="1"/>
    </xf>
    <xf numFmtId="165" fontId="4" fillId="29" borderId="14" xfId="0" applyNumberFormat="1" applyFont="1" applyFill="1" applyBorder="1" applyAlignment="1">
      <alignment horizontal="right" vertical="center" wrapText="1"/>
    </xf>
    <xf numFmtId="4" fontId="28" fillId="29" borderId="14" xfId="0" applyNumberFormat="1" applyFont="1" applyFill="1" applyBorder="1" applyAlignment="1">
      <alignment horizontal="right" vertical="center" wrapText="1"/>
    </xf>
    <xf numFmtId="0" fontId="0" fillId="0" borderId="0" xfId="0" quotePrefix="1"/>
    <xf numFmtId="14" fontId="0" fillId="0" borderId="0" xfId="0" applyNumberFormat="1"/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center" vertical="center" wrapText="1"/>
    </xf>
    <xf numFmtId="49" fontId="0" fillId="30" borderId="10" xfId="0" applyNumberFormat="1" applyFill="1" applyBorder="1" applyAlignment="1" applyProtection="1">
      <alignment horizontal="left" vertical="center" wrapText="1"/>
      <protection locked="0"/>
    </xf>
    <xf numFmtId="49" fontId="0" fillId="30" borderId="10" xfId="0" applyNumberFormat="1" applyFill="1" applyBorder="1" applyAlignment="1" applyProtection="1">
      <alignment horizontal="center" vertical="center"/>
      <protection locked="0"/>
    </xf>
    <xf numFmtId="3" fontId="0" fillId="30" borderId="10" xfId="0" applyNumberFormat="1" applyFill="1" applyBorder="1" applyAlignment="1" applyProtection="1">
      <alignment horizontal="right" vertical="center"/>
      <protection locked="0"/>
    </xf>
    <xf numFmtId="3" fontId="28" fillId="29" borderId="10" xfId="241" applyNumberFormat="1" applyFont="1" applyFill="1" applyBorder="1" applyAlignment="1">
      <alignment horizontal="right" wrapText="1"/>
    </xf>
    <xf numFmtId="0" fontId="64" fillId="0" borderId="0" xfId="0" applyFont="1" applyAlignment="1">
      <alignment horizontal="left" vertical="center"/>
    </xf>
    <xf numFmtId="3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10" xfId="0" applyFont="1" applyBorder="1" applyAlignment="1">
      <alignment vertical="center"/>
    </xf>
    <xf numFmtId="49" fontId="4" fillId="0" borderId="10" xfId="0" applyNumberFormat="1" applyFont="1" applyBorder="1" applyAlignment="1">
      <alignment horizontal="center" vertical="center"/>
    </xf>
    <xf numFmtId="49" fontId="4" fillId="30" borderId="10" xfId="0" applyNumberFormat="1" applyFont="1" applyFill="1" applyBorder="1" applyAlignment="1" applyProtection="1">
      <alignment horizontal="center" vertical="center"/>
      <protection locked="0"/>
    </xf>
    <xf numFmtId="0" fontId="31" fillId="30" borderId="28" xfId="0" applyFont="1" applyFill="1" applyBorder="1" applyAlignment="1" applyProtection="1">
      <alignment horizontal="center" vertical="center" wrapText="1"/>
      <protection locked="0"/>
    </xf>
    <xf numFmtId="164" fontId="28" fillId="30" borderId="28" xfId="241" applyNumberFormat="1" applyFont="1" applyFill="1" applyBorder="1" applyAlignment="1" applyProtection="1">
      <alignment horizontal="right" vertical="center" wrapText="1"/>
      <protection locked="0"/>
    </xf>
    <xf numFmtId="0" fontId="28" fillId="30" borderId="10" xfId="0" applyFont="1" applyFill="1" applyBorder="1" applyAlignment="1" applyProtection="1">
      <alignment horizontal="right" vertical="center" wrapText="1"/>
      <protection locked="0"/>
    </xf>
    <xf numFmtId="0" fontId="28" fillId="30" borderId="29" xfId="0" applyFont="1" applyFill="1" applyBorder="1" applyAlignment="1" applyProtection="1">
      <alignment horizontal="right" vertical="center" wrapText="1"/>
      <protection locked="0"/>
    </xf>
    <xf numFmtId="168" fontId="28" fillId="29" borderId="28" xfId="24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64" fillId="0" borderId="0" xfId="0" applyFont="1"/>
    <xf numFmtId="3" fontId="0" fillId="0" borderId="0" xfId="0" applyNumberFormat="1"/>
    <xf numFmtId="0" fontId="4" fillId="31" borderId="0" xfId="0" applyFont="1" applyFill="1" applyAlignment="1">
      <alignment vertical="center"/>
    </xf>
    <xf numFmtId="0" fontId="4" fillId="31" borderId="0" xfId="0" applyFont="1" applyFill="1" applyAlignment="1">
      <alignment horizontal="right" vertical="center"/>
    </xf>
    <xf numFmtId="0" fontId="60" fillId="31" borderId="0" xfId="0" applyFont="1" applyFill="1" applyAlignment="1">
      <alignment vertical="center"/>
    </xf>
    <xf numFmtId="0" fontId="65" fillId="0" borderId="0" xfId="0" applyFont="1" applyAlignment="1">
      <alignment vertical="center"/>
    </xf>
    <xf numFmtId="0" fontId="4" fillId="31" borderId="0" xfId="0" applyFont="1" applyFill="1" applyAlignment="1">
      <alignment vertical="center" wrapText="1"/>
    </xf>
    <xf numFmtId="3" fontId="60" fillId="31" borderId="0" xfId="0" applyNumberFormat="1" applyFont="1" applyFill="1" applyAlignment="1">
      <alignment vertical="center"/>
    </xf>
    <xf numFmtId="0" fontId="5" fillId="31" borderId="0" xfId="0" applyFont="1" applyFill="1" applyAlignment="1">
      <alignment vertical="center" wrapText="1"/>
    </xf>
    <xf numFmtId="0" fontId="5" fillId="31" borderId="0" xfId="0" applyFont="1" applyFill="1" applyAlignment="1">
      <alignment horizontal="center" vertical="center" wrapText="1"/>
    </xf>
    <xf numFmtId="0" fontId="6" fillId="31" borderId="10" xfId="0" applyFont="1" applyFill="1" applyBorder="1" applyAlignment="1">
      <alignment horizontal="center" vertical="center" wrapText="1"/>
    </xf>
    <xf numFmtId="0" fontId="3" fillId="31" borderId="0" xfId="0" applyFont="1" applyFill="1" applyAlignment="1">
      <alignment horizontal="right" vertical="center" wrapText="1"/>
    </xf>
    <xf numFmtId="0" fontId="3" fillId="31" borderId="0" xfId="0" applyFont="1" applyFill="1" applyAlignment="1">
      <alignment horizontal="center" vertical="center" wrapText="1"/>
    </xf>
    <xf numFmtId="0" fontId="3" fillId="31" borderId="0" xfId="0" applyFont="1" applyFill="1" applyAlignment="1">
      <alignment horizontal="left" vertical="center" wrapText="1"/>
    </xf>
    <xf numFmtId="0" fontId="4" fillId="31" borderId="0" xfId="0" applyFont="1" applyFill="1" applyAlignment="1">
      <alignment horizontal="center" vertical="center" wrapText="1"/>
    </xf>
    <xf numFmtId="0" fontId="4" fillId="31" borderId="14" xfId="0" applyFont="1" applyFill="1" applyBorder="1" applyAlignment="1">
      <alignment horizontal="center" vertical="center" wrapText="1"/>
    </xf>
    <xf numFmtId="0" fontId="4" fillId="31" borderId="24" xfId="0" applyFont="1" applyFill="1" applyBorder="1" applyAlignment="1">
      <alignment horizontal="center" vertical="center" wrapText="1"/>
    </xf>
    <xf numFmtId="0" fontId="4" fillId="31" borderId="10" xfId="0" applyFont="1" applyFill="1" applyBorder="1" applyAlignment="1">
      <alignment horizontal="center" vertical="center" wrapText="1"/>
    </xf>
    <xf numFmtId="0" fontId="4" fillId="31" borderId="11" xfId="0" applyFont="1" applyFill="1" applyBorder="1" applyAlignment="1">
      <alignment horizontal="center" vertical="center" wrapText="1"/>
    </xf>
    <xf numFmtId="0" fontId="4" fillId="31" borderId="32" xfId="0" applyFont="1" applyFill="1" applyBorder="1" applyAlignment="1">
      <alignment horizontal="center" vertical="center" wrapText="1"/>
    </xf>
    <xf numFmtId="0" fontId="4" fillId="31" borderId="22" xfId="0" applyFont="1" applyFill="1" applyBorder="1" applyAlignment="1">
      <alignment horizontal="center" vertical="center" wrapText="1"/>
    </xf>
    <xf numFmtId="0" fontId="4" fillId="31" borderId="12" xfId="0" applyFont="1" applyFill="1" applyBorder="1" applyAlignment="1">
      <alignment horizontal="center" vertical="center" wrapText="1"/>
    </xf>
    <xf numFmtId="166" fontId="4" fillId="31" borderId="0" xfId="0" applyNumberFormat="1" applyFont="1" applyFill="1" applyAlignment="1">
      <alignment vertical="center"/>
    </xf>
    <xf numFmtId="0" fontId="4" fillId="31" borderId="0" xfId="0" applyFont="1" applyFill="1" applyAlignment="1">
      <alignment horizontal="center" vertical="center"/>
    </xf>
    <xf numFmtId="0" fontId="31" fillId="31" borderId="0" xfId="0" applyFont="1" applyFill="1" applyAlignment="1">
      <alignment horizontal="center" vertical="center" wrapText="1"/>
    </xf>
    <xf numFmtId="0" fontId="60" fillId="31" borderId="0" xfId="0" applyFont="1" applyFill="1" applyAlignment="1">
      <alignment vertical="center" wrapText="1"/>
    </xf>
    <xf numFmtId="3" fontId="60" fillId="31" borderId="0" xfId="0" applyNumberFormat="1" applyFont="1" applyFill="1" applyAlignment="1">
      <alignment vertical="center" wrapText="1"/>
    </xf>
    <xf numFmtId="0" fontId="62" fillId="31" borderId="0" xfId="0" applyFont="1" applyFill="1" applyAlignment="1">
      <alignment vertical="center" wrapText="1"/>
    </xf>
    <xf numFmtId="3" fontId="62" fillId="31" borderId="0" xfId="0" applyNumberFormat="1" applyFont="1" applyFill="1" applyAlignment="1">
      <alignment vertical="center" wrapText="1"/>
    </xf>
    <xf numFmtId="0" fontId="5" fillId="31" borderId="0" xfId="0" applyFont="1" applyFill="1" applyAlignment="1">
      <alignment horizontal="center" vertical="center"/>
    </xf>
    <xf numFmtId="3" fontId="63" fillId="31" borderId="0" xfId="0" applyNumberFormat="1" applyFont="1" applyFill="1" applyAlignment="1">
      <alignment horizontal="center" vertical="center"/>
    </xf>
    <xf numFmtId="0" fontId="31" fillId="31" borderId="0" xfId="0" applyFont="1" applyFill="1" applyAlignment="1">
      <alignment horizontal="center" vertical="center"/>
    </xf>
    <xf numFmtId="0" fontId="63" fillId="31" borderId="0" xfId="0" applyFont="1" applyFill="1" applyAlignment="1">
      <alignment horizontal="center" vertical="center"/>
    </xf>
    <xf numFmtId="0" fontId="31" fillId="31" borderId="40" xfId="0" applyFont="1" applyFill="1" applyBorder="1" applyAlignment="1">
      <alignment horizontal="center" vertical="top" wrapText="1"/>
    </xf>
    <xf numFmtId="0" fontId="31" fillId="31" borderId="43" xfId="0" applyFont="1" applyFill="1" applyBorder="1" applyAlignment="1">
      <alignment horizontal="center" vertical="top" wrapText="1"/>
    </xf>
    <xf numFmtId="0" fontId="31" fillId="31" borderId="25" xfId="0" applyFont="1" applyFill="1" applyBorder="1" applyAlignment="1">
      <alignment horizontal="center" vertical="top" wrapText="1"/>
    </xf>
    <xf numFmtId="0" fontId="31" fillId="31" borderId="32" xfId="0" applyFont="1" applyFill="1" applyBorder="1" applyAlignment="1">
      <alignment horizontal="center" vertical="center" wrapText="1"/>
    </xf>
    <xf numFmtId="0" fontId="31" fillId="31" borderId="44" xfId="0" applyFont="1" applyFill="1" applyBorder="1" applyAlignment="1">
      <alignment horizontal="center" vertical="center" wrapText="1"/>
    </xf>
    <xf numFmtId="0" fontId="31" fillId="31" borderId="45" xfId="0" applyFont="1" applyFill="1" applyBorder="1" applyAlignment="1">
      <alignment horizontal="center" vertical="center" wrapText="1"/>
    </xf>
    <xf numFmtId="0" fontId="31" fillId="31" borderId="12" xfId="0" applyFont="1" applyFill="1" applyBorder="1" applyAlignment="1">
      <alignment horizontal="center" vertical="center" wrapText="1"/>
    </xf>
    <xf numFmtId="0" fontId="31" fillId="31" borderId="31" xfId="0" applyFont="1" applyFill="1" applyBorder="1" applyAlignment="1">
      <alignment horizontal="center" vertical="center" wrapText="1"/>
    </xf>
    <xf numFmtId="0" fontId="31" fillId="31" borderId="11" xfId="0" applyFont="1" applyFill="1" applyBorder="1" applyAlignment="1">
      <alignment horizontal="center" vertical="center" wrapText="1"/>
    </xf>
    <xf numFmtId="0" fontId="31" fillId="31" borderId="22" xfId="0" applyFont="1" applyFill="1" applyBorder="1" applyAlignment="1">
      <alignment horizontal="center" vertical="center" wrapText="1"/>
    </xf>
    <xf numFmtId="0" fontId="4" fillId="31" borderId="42" xfId="0" applyFont="1" applyFill="1" applyBorder="1" applyAlignment="1">
      <alignment horizontal="left" vertical="center" wrapText="1"/>
    </xf>
    <xf numFmtId="49" fontId="4" fillId="31" borderId="46" xfId="0" applyNumberFormat="1" applyFont="1" applyFill="1" applyBorder="1" applyAlignment="1">
      <alignment horizontal="center" vertical="center" wrapText="1"/>
    </xf>
    <xf numFmtId="169" fontId="4" fillId="30" borderId="42" xfId="0" applyNumberFormat="1" applyFont="1" applyFill="1" applyBorder="1" applyAlignment="1" applyProtection="1">
      <alignment horizontal="center" vertical="center"/>
      <protection locked="0"/>
    </xf>
    <xf numFmtId="170" fontId="4" fillId="33" borderId="47" xfId="0" applyNumberFormat="1" applyFont="1" applyFill="1" applyBorder="1" applyAlignment="1" applyProtection="1">
      <alignment horizontal="center" vertical="center"/>
      <protection locked="0"/>
    </xf>
    <xf numFmtId="170" fontId="4" fillId="33" borderId="16" xfId="0" applyNumberFormat="1" applyFont="1" applyFill="1" applyBorder="1" applyAlignment="1" applyProtection="1">
      <alignment horizontal="center" vertical="center"/>
      <protection locked="0"/>
    </xf>
    <xf numFmtId="169" fontId="4" fillId="29" borderId="41" xfId="0" applyNumberFormat="1" applyFont="1" applyFill="1" applyBorder="1" applyAlignment="1">
      <alignment horizontal="right" vertical="center"/>
    </xf>
    <xf numFmtId="169" fontId="4" fillId="28" borderId="21" xfId="0" applyNumberFormat="1" applyFont="1" applyFill="1" applyBorder="1" applyAlignment="1" applyProtection="1">
      <alignment horizontal="right" vertical="center"/>
      <protection locked="0"/>
    </xf>
    <xf numFmtId="165" fontId="4" fillId="29" borderId="41" xfId="0" applyNumberFormat="1" applyFont="1" applyFill="1" applyBorder="1" applyAlignment="1">
      <alignment horizontal="right" vertical="center"/>
    </xf>
    <xf numFmtId="172" fontId="4" fillId="29" borderId="48" xfId="0" applyNumberFormat="1" applyFont="1" applyFill="1" applyBorder="1" applyAlignment="1">
      <alignment horizontal="right" vertical="center"/>
    </xf>
    <xf numFmtId="165" fontId="4" fillId="29" borderId="25" xfId="0" applyNumberFormat="1" applyFont="1" applyFill="1" applyBorder="1" applyAlignment="1">
      <alignment horizontal="right" vertical="center"/>
    </xf>
    <xf numFmtId="0" fontId="4" fillId="31" borderId="35" xfId="0" applyFont="1" applyFill="1" applyBorder="1" applyAlignment="1">
      <alignment horizontal="left" vertical="center" wrapText="1"/>
    </xf>
    <xf numFmtId="49" fontId="4" fillId="31" borderId="49" xfId="0" applyNumberFormat="1" applyFont="1" applyFill="1" applyBorder="1" applyAlignment="1">
      <alignment horizontal="center" vertical="center" wrapText="1"/>
    </xf>
    <xf numFmtId="169" fontId="4" fillId="30" borderId="35" xfId="0" applyNumberFormat="1" applyFont="1" applyFill="1" applyBorder="1" applyAlignment="1" applyProtection="1">
      <alignment horizontal="center" vertical="center"/>
      <protection locked="0"/>
    </xf>
    <xf numFmtId="170" fontId="4" fillId="33" borderId="29" xfId="0" applyNumberFormat="1" applyFont="1" applyFill="1" applyBorder="1" applyAlignment="1" applyProtection="1">
      <alignment horizontal="center" vertical="center"/>
      <protection locked="0"/>
    </xf>
    <xf numFmtId="170" fontId="4" fillId="33" borderId="10" xfId="0" applyNumberFormat="1" applyFont="1" applyFill="1" applyBorder="1" applyAlignment="1" applyProtection="1">
      <alignment horizontal="center" vertical="center"/>
      <protection locked="0"/>
    </xf>
    <xf numFmtId="0" fontId="6" fillId="31" borderId="50" xfId="0" applyFont="1" applyFill="1" applyBorder="1" applyAlignment="1">
      <alignment horizontal="left" vertical="center" wrapText="1"/>
    </xf>
    <xf numFmtId="49" fontId="6" fillId="31" borderId="51" xfId="0" applyNumberFormat="1" applyFont="1" applyFill="1" applyBorder="1" applyAlignment="1">
      <alignment horizontal="center" vertical="center" wrapText="1"/>
    </xf>
    <xf numFmtId="169" fontId="6" fillId="29" borderId="50" xfId="0" applyNumberFormat="1" applyFont="1" applyFill="1" applyBorder="1" applyAlignment="1">
      <alignment horizontal="center" vertical="center"/>
    </xf>
    <xf numFmtId="3" fontId="6" fillId="31" borderId="18" xfId="0" applyNumberFormat="1" applyFont="1" applyFill="1" applyBorder="1" applyAlignment="1">
      <alignment horizontal="center" vertical="center"/>
    </xf>
    <xf numFmtId="3" fontId="6" fillId="31" borderId="52" xfId="0" applyNumberFormat="1" applyFont="1" applyFill="1" applyBorder="1" applyAlignment="1">
      <alignment horizontal="center" vertical="center"/>
    </xf>
    <xf numFmtId="3" fontId="6" fillId="31" borderId="17" xfId="0" applyNumberFormat="1" applyFont="1" applyFill="1" applyBorder="1" applyAlignment="1">
      <alignment horizontal="center" vertical="center"/>
    </xf>
    <xf numFmtId="165" fontId="6" fillId="29" borderId="23" xfId="0" applyNumberFormat="1" applyFont="1" applyFill="1" applyBorder="1" applyAlignment="1">
      <alignment horizontal="right" vertical="center"/>
    </xf>
    <xf numFmtId="0" fontId="4" fillId="31" borderId="0" xfId="0" applyFont="1" applyFill="1" applyAlignment="1">
      <alignment horizontal="left" vertical="center"/>
    </xf>
    <xf numFmtId="0" fontId="66" fillId="31" borderId="0" xfId="0" applyFont="1" applyFill="1" applyAlignment="1">
      <alignment vertical="center"/>
    </xf>
    <xf numFmtId="0" fontId="66" fillId="31" borderId="0" xfId="0" applyFont="1" applyFill="1" applyAlignment="1">
      <alignment vertical="center" wrapText="1"/>
    </xf>
    <xf numFmtId="0" fontId="67" fillId="31" borderId="0" xfId="0" applyFont="1" applyFill="1" applyAlignment="1">
      <alignment vertical="center" wrapText="1"/>
    </xf>
    <xf numFmtId="0" fontId="5" fillId="31" borderId="0" xfId="0" applyFont="1" applyFill="1" applyAlignment="1">
      <alignment horizontal="center" vertical="top" wrapText="1"/>
    </xf>
    <xf numFmtId="0" fontId="63" fillId="31" borderId="0" xfId="0" applyFont="1" applyFill="1" applyAlignment="1">
      <alignment vertical="center" wrapText="1"/>
    </xf>
    <xf numFmtId="3" fontId="63" fillId="31" borderId="0" xfId="0" applyNumberFormat="1" applyFont="1" applyFill="1" applyAlignment="1">
      <alignment vertical="center" wrapText="1"/>
    </xf>
    <xf numFmtId="0" fontId="68" fillId="31" borderId="0" xfId="0" applyFont="1" applyFill="1" applyAlignment="1">
      <alignment vertical="center" wrapText="1"/>
    </xf>
    <xf numFmtId="0" fontId="31" fillId="31" borderId="0" xfId="0" applyFont="1" applyFill="1" applyAlignment="1">
      <alignment vertical="center" wrapText="1"/>
    </xf>
    <xf numFmtId="171" fontId="5" fillId="31" borderId="0" xfId="0" applyNumberFormat="1" applyFont="1" applyFill="1" applyAlignment="1" applyProtection="1">
      <alignment horizontal="center" vertical="center" wrapText="1"/>
      <protection locked="0"/>
    </xf>
    <xf numFmtId="3" fontId="63" fillId="31" borderId="0" xfId="0" applyNumberFormat="1" applyFont="1" applyFill="1" applyAlignment="1">
      <alignment horizontal="center" vertical="center" wrapText="1"/>
    </xf>
    <xf numFmtId="0" fontId="68" fillId="31" borderId="0" xfId="0" applyFont="1" applyFill="1" applyAlignment="1">
      <alignment horizontal="center" vertical="center" wrapText="1"/>
    </xf>
    <xf numFmtId="0" fontId="69" fillId="31" borderId="0" xfId="0" applyFont="1" applyFill="1" applyAlignment="1">
      <alignment vertical="center" wrapText="1"/>
    </xf>
    <xf numFmtId="0" fontId="46" fillId="31" borderId="0" xfId="0" applyFont="1" applyFill="1" applyAlignment="1">
      <alignment vertical="center" wrapText="1"/>
    </xf>
    <xf numFmtId="0" fontId="4" fillId="31" borderId="10" xfId="0" applyFont="1" applyFill="1" applyBorder="1" applyAlignment="1">
      <alignment horizontal="center" vertical="top" wrapText="1"/>
    </xf>
    <xf numFmtId="0" fontId="47" fillId="31" borderId="0" xfId="0" applyFont="1" applyFill="1" applyAlignment="1">
      <alignment vertical="center" wrapText="1"/>
    </xf>
    <xf numFmtId="0" fontId="31" fillId="31" borderId="53" xfId="0" applyFont="1" applyFill="1" applyBorder="1" applyAlignment="1">
      <alignment horizontal="center" vertical="center" wrapText="1"/>
    </xf>
    <xf numFmtId="0" fontId="31" fillId="31" borderId="54" xfId="0" applyFont="1" applyFill="1" applyBorder="1" applyAlignment="1">
      <alignment horizontal="center" vertical="center" wrapText="1"/>
    </xf>
    <xf numFmtId="0" fontId="6" fillId="31" borderId="48" xfId="0" applyFont="1" applyFill="1" applyBorder="1" applyAlignment="1">
      <alignment horizontal="left" vertical="center" wrapText="1"/>
    </xf>
    <xf numFmtId="49" fontId="6" fillId="31" borderId="55" xfId="0" applyNumberFormat="1" applyFont="1" applyFill="1" applyBorder="1" applyAlignment="1">
      <alignment horizontal="center" vertical="center" wrapText="1"/>
    </xf>
    <xf numFmtId="0" fontId="6" fillId="31" borderId="42" xfId="0" applyFont="1" applyFill="1" applyBorder="1" applyAlignment="1">
      <alignment horizontal="left" vertical="center" wrapText="1"/>
    </xf>
    <xf numFmtId="0" fontId="3" fillId="31" borderId="21" xfId="0" applyFont="1" applyFill="1" applyBorder="1" applyAlignment="1">
      <alignment horizontal="center" vertical="center" wrapText="1"/>
    </xf>
    <xf numFmtId="0" fontId="6" fillId="31" borderId="16" xfId="0" applyFont="1" applyFill="1" applyBorder="1" applyAlignment="1">
      <alignment horizontal="center" vertical="center" wrapText="1"/>
    </xf>
    <xf numFmtId="0" fontId="6" fillId="31" borderId="25" xfId="0" applyFont="1" applyFill="1" applyBorder="1" applyAlignment="1">
      <alignment horizontal="center" vertical="center" wrapText="1"/>
    </xf>
    <xf numFmtId="0" fontId="6" fillId="31" borderId="27" xfId="0" applyFont="1" applyFill="1" applyBorder="1" applyAlignment="1">
      <alignment horizontal="center" vertical="center" wrapText="1"/>
    </xf>
    <xf numFmtId="165" fontId="6" fillId="31" borderId="21" xfId="0" applyNumberFormat="1" applyFont="1" applyFill="1" applyBorder="1" applyAlignment="1">
      <alignment horizontal="left" vertical="center" wrapText="1"/>
    </xf>
    <xf numFmtId="165" fontId="6" fillId="31" borderId="47" xfId="0" applyNumberFormat="1" applyFont="1" applyFill="1" applyBorder="1" applyAlignment="1">
      <alignment horizontal="left" vertical="center" wrapText="1"/>
    </xf>
    <xf numFmtId="165" fontId="6" fillId="31" borderId="16" xfId="0" applyNumberFormat="1" applyFont="1" applyFill="1" applyBorder="1" applyAlignment="1">
      <alignment horizontal="left" vertical="center" wrapText="1"/>
    </xf>
    <xf numFmtId="165" fontId="6" fillId="31" borderId="25" xfId="0" applyNumberFormat="1" applyFont="1" applyFill="1" applyBorder="1" applyAlignment="1">
      <alignment horizontal="left" vertical="center" wrapText="1"/>
    </xf>
    <xf numFmtId="0" fontId="4" fillId="31" borderId="56" xfId="0" applyFont="1" applyFill="1" applyBorder="1" applyAlignment="1">
      <alignment horizontal="left" vertical="center" wrapText="1"/>
    </xf>
    <xf numFmtId="49" fontId="4" fillId="31" borderId="35" xfId="0" applyNumberFormat="1" applyFont="1" applyFill="1" applyBorder="1" applyAlignment="1">
      <alignment horizontal="center" vertical="center" wrapText="1"/>
    </xf>
    <xf numFmtId="173" fontId="4" fillId="31" borderId="35" xfId="0" applyNumberFormat="1" applyFont="1" applyFill="1" applyBorder="1" applyAlignment="1">
      <alignment horizontal="center" vertical="center" wrapText="1"/>
    </xf>
    <xf numFmtId="166" fontId="4" fillId="33" borderId="10" xfId="0" applyNumberFormat="1" applyFont="1" applyFill="1" applyBorder="1" applyAlignment="1" applyProtection="1">
      <alignment horizontal="right" vertical="center" wrapText="1"/>
      <protection locked="0"/>
    </xf>
    <xf numFmtId="166" fontId="4" fillId="29" borderId="10" xfId="0" applyNumberFormat="1" applyFont="1" applyFill="1" applyBorder="1" applyAlignment="1">
      <alignment horizontal="right" vertical="center" wrapText="1"/>
    </xf>
    <xf numFmtId="166" fontId="4" fillId="29" borderId="20" xfId="0" applyNumberFormat="1" applyFont="1" applyFill="1" applyBorder="1" applyAlignment="1">
      <alignment horizontal="right" vertical="center" wrapText="1"/>
    </xf>
    <xf numFmtId="166" fontId="4" fillId="33" borderId="0" xfId="0" applyNumberFormat="1" applyFont="1" applyFill="1" applyAlignment="1" applyProtection="1">
      <alignment horizontal="right" vertical="center" wrapText="1"/>
      <protection locked="0"/>
    </xf>
    <xf numFmtId="166" fontId="4" fillId="32" borderId="57" xfId="0" applyNumberFormat="1" applyFont="1" applyFill="1" applyBorder="1" applyAlignment="1" applyProtection="1">
      <alignment horizontal="right" vertical="center" wrapText="1"/>
      <protection locked="0"/>
    </xf>
    <xf numFmtId="173" fontId="4" fillId="31" borderId="38" xfId="0" applyNumberFormat="1" applyFont="1" applyFill="1" applyBorder="1" applyAlignment="1">
      <alignment horizontal="center" vertical="center" wrapText="1"/>
    </xf>
    <xf numFmtId="166" fontId="4" fillId="33" borderId="39" xfId="0" applyNumberFormat="1" applyFont="1" applyFill="1" applyBorder="1" applyAlignment="1" applyProtection="1">
      <alignment horizontal="right" vertical="center" wrapText="1"/>
      <protection locked="0"/>
    </xf>
    <xf numFmtId="0" fontId="70" fillId="31" borderId="0" xfId="0" applyFont="1" applyFill="1" applyAlignment="1">
      <alignment vertical="center" wrapText="1"/>
    </xf>
    <xf numFmtId="0" fontId="48" fillId="31" borderId="0" xfId="0" applyFont="1" applyFill="1" applyAlignment="1">
      <alignment vertical="center" wrapText="1"/>
    </xf>
    <xf numFmtId="0" fontId="4" fillId="31" borderId="58" xfId="0" applyFont="1" applyFill="1" applyBorder="1" applyAlignment="1">
      <alignment horizontal="left" vertical="center" wrapText="1"/>
    </xf>
    <xf numFmtId="49" fontId="4" fillId="31" borderId="59" xfId="0" applyNumberFormat="1" applyFont="1" applyFill="1" applyBorder="1" applyAlignment="1">
      <alignment horizontal="center" vertical="center" wrapText="1"/>
    </xf>
    <xf numFmtId="166" fontId="4" fillId="32" borderId="30" xfId="0" applyNumberFormat="1" applyFont="1" applyFill="1" applyBorder="1" applyAlignment="1" applyProtection="1">
      <alignment horizontal="right" vertical="center" wrapText="1"/>
      <protection locked="0"/>
    </xf>
    <xf numFmtId="0" fontId="6" fillId="31" borderId="60" xfId="0" applyFont="1" applyFill="1" applyBorder="1" applyAlignment="1">
      <alignment horizontal="left" vertical="center" wrapText="1"/>
    </xf>
    <xf numFmtId="49" fontId="6" fillId="31" borderId="50" xfId="0" applyNumberFormat="1" applyFont="1" applyFill="1" applyBorder="1" applyAlignment="1">
      <alignment horizontal="center" vertical="center" wrapText="1"/>
    </xf>
    <xf numFmtId="169" fontId="6" fillId="28" borderId="50" xfId="0" applyNumberFormat="1" applyFont="1" applyFill="1" applyBorder="1" applyAlignment="1" applyProtection="1">
      <alignment horizontal="right" vertical="center" wrapText="1"/>
      <protection locked="0"/>
    </xf>
    <xf numFmtId="0" fontId="6" fillId="31" borderId="18" xfId="0" applyFont="1" applyFill="1" applyBorder="1" applyAlignment="1">
      <alignment horizontal="center" vertical="center" wrapText="1"/>
    </xf>
    <xf numFmtId="0" fontId="6" fillId="31" borderId="23" xfId="0" applyFont="1" applyFill="1" applyBorder="1" applyAlignment="1">
      <alignment horizontal="center" vertical="center" wrapText="1"/>
    </xf>
    <xf numFmtId="0" fontId="6" fillId="31" borderId="61" xfId="0" applyFont="1" applyFill="1" applyBorder="1" applyAlignment="1">
      <alignment horizontal="center" vertical="center" wrapText="1"/>
    </xf>
    <xf numFmtId="165" fontId="6" fillId="29" borderId="17" xfId="0" applyNumberFormat="1" applyFont="1" applyFill="1" applyBorder="1" applyAlignment="1">
      <alignment horizontal="right" vertical="center" wrapText="1"/>
    </xf>
    <xf numFmtId="165" fontId="6" fillId="29" borderId="18" xfId="0" applyNumberFormat="1" applyFont="1" applyFill="1" applyBorder="1" applyAlignment="1">
      <alignment horizontal="right" vertical="center" wrapText="1"/>
    </xf>
    <xf numFmtId="165" fontId="6" fillId="29" borderId="23" xfId="0" applyNumberFormat="1" applyFont="1" applyFill="1" applyBorder="1" applyAlignment="1">
      <alignment horizontal="right" vertical="center" wrapText="1"/>
    </xf>
    <xf numFmtId="0" fontId="6" fillId="31" borderId="56" xfId="0" applyFont="1" applyFill="1" applyBorder="1" applyAlignment="1">
      <alignment horizontal="left" vertical="center" wrapText="1"/>
    </xf>
    <xf numFmtId="49" fontId="6" fillId="31" borderId="62" xfId="0" applyNumberFormat="1" applyFont="1" applyFill="1" applyBorder="1" applyAlignment="1">
      <alignment horizontal="center" vertical="center" wrapText="1"/>
    </xf>
    <xf numFmtId="0" fontId="6" fillId="31" borderId="57" xfId="0" applyFont="1" applyFill="1" applyBorder="1" applyAlignment="1">
      <alignment horizontal="center" vertical="center" wrapText="1"/>
    </xf>
    <xf numFmtId="172" fontId="4" fillId="33" borderId="10" xfId="0" applyNumberFormat="1" applyFont="1" applyFill="1" applyBorder="1" applyAlignment="1" applyProtection="1">
      <alignment horizontal="right" vertical="center" wrapText="1"/>
      <protection locked="0"/>
    </xf>
    <xf numFmtId="165" fontId="4" fillId="29" borderId="20" xfId="0" applyNumberFormat="1" applyFont="1" applyFill="1" applyBorder="1" applyAlignment="1">
      <alignment horizontal="right" vertical="center" wrapText="1"/>
    </xf>
    <xf numFmtId="172" fontId="4" fillId="33" borderId="39" xfId="0" applyNumberFormat="1" applyFont="1" applyFill="1" applyBorder="1" applyAlignment="1" applyProtection="1">
      <alignment horizontal="right" vertical="center" wrapText="1"/>
      <protection locked="0"/>
    </xf>
    <xf numFmtId="172" fontId="4" fillId="33" borderId="12" xfId="0" applyNumberFormat="1" applyFont="1" applyFill="1" applyBorder="1" applyAlignment="1" applyProtection="1">
      <alignment horizontal="right" vertical="center" wrapText="1"/>
      <protection locked="0"/>
    </xf>
    <xf numFmtId="173" fontId="6" fillId="31" borderId="16" xfId="0" applyNumberFormat="1" applyFont="1" applyFill="1" applyBorder="1" applyAlignment="1">
      <alignment horizontal="left" vertical="center" wrapText="1"/>
    </xf>
    <xf numFmtId="0" fontId="6" fillId="31" borderId="20" xfId="0" applyFont="1" applyFill="1" applyBorder="1" applyAlignment="1">
      <alignment horizontal="center" vertical="center" wrapText="1"/>
    </xf>
    <xf numFmtId="165" fontId="6" fillId="31" borderId="21" xfId="0" applyNumberFormat="1" applyFont="1" applyFill="1" applyBorder="1" applyAlignment="1">
      <alignment horizontal="right" vertical="center" wrapText="1"/>
    </xf>
    <xf numFmtId="165" fontId="6" fillId="31" borderId="47" xfId="0" applyNumberFormat="1" applyFont="1" applyFill="1" applyBorder="1" applyAlignment="1">
      <alignment horizontal="right" vertical="center" wrapText="1"/>
    </xf>
    <xf numFmtId="165" fontId="6" fillId="31" borderId="16" xfId="0" applyNumberFormat="1" applyFont="1" applyFill="1" applyBorder="1" applyAlignment="1">
      <alignment horizontal="right" vertical="center" wrapText="1"/>
    </xf>
    <xf numFmtId="165" fontId="6" fillId="31" borderId="25" xfId="0" applyNumberFormat="1" applyFont="1" applyFill="1" applyBorder="1" applyAlignment="1">
      <alignment horizontal="right" vertical="center" wrapText="1"/>
    </xf>
    <xf numFmtId="49" fontId="4" fillId="31" borderId="55" xfId="0" applyNumberFormat="1" applyFont="1" applyFill="1" applyBorder="1" applyAlignment="1">
      <alignment horizontal="center" vertical="center" wrapText="1"/>
    </xf>
    <xf numFmtId="0" fontId="30" fillId="31" borderId="60" xfId="0" applyFont="1" applyFill="1" applyBorder="1" applyAlignment="1">
      <alignment horizontal="left" vertical="center" wrapText="1"/>
    </xf>
    <xf numFmtId="169" fontId="6" fillId="29" borderId="50" xfId="0" applyNumberFormat="1" applyFont="1" applyFill="1" applyBorder="1" applyAlignment="1">
      <alignment horizontal="right" vertical="center" wrapText="1"/>
    </xf>
    <xf numFmtId="165" fontId="5" fillId="31" borderId="54" xfId="0" applyNumberFormat="1" applyFont="1" applyFill="1" applyBorder="1" applyAlignment="1">
      <alignment horizontal="center" vertical="center" wrapText="1"/>
    </xf>
    <xf numFmtId="0" fontId="4" fillId="31" borderId="40" xfId="0" applyFont="1" applyFill="1" applyBorder="1" applyAlignment="1">
      <alignment horizontal="center" vertical="top" wrapText="1"/>
    </xf>
    <xf numFmtId="0" fontId="4" fillId="31" borderId="43" xfId="0" applyFont="1" applyFill="1" applyBorder="1" applyAlignment="1">
      <alignment horizontal="center" vertical="top" wrapText="1"/>
    </xf>
    <xf numFmtId="0" fontId="4" fillId="31" borderId="25" xfId="0" applyFont="1" applyFill="1" applyBorder="1" applyAlignment="1">
      <alignment horizontal="center" vertical="top" wrapText="1"/>
    </xf>
    <xf numFmtId="0" fontId="4" fillId="31" borderId="45" xfId="0" applyFont="1" applyFill="1" applyBorder="1" applyAlignment="1">
      <alignment horizontal="center" vertical="center" wrapText="1"/>
    </xf>
    <xf numFmtId="0" fontId="4" fillId="31" borderId="31" xfId="0" applyFont="1" applyFill="1" applyBorder="1" applyAlignment="1">
      <alignment horizontal="center" vertical="center" wrapText="1"/>
    </xf>
    <xf numFmtId="0" fontId="4" fillId="31" borderId="55" xfId="0" applyFont="1" applyFill="1" applyBorder="1" applyAlignment="1">
      <alignment vertical="center"/>
    </xf>
    <xf numFmtId="49" fontId="4" fillId="31" borderId="42" xfId="0" applyNumberFormat="1" applyFont="1" applyFill="1" applyBorder="1" applyAlignment="1">
      <alignment horizontal="center" vertical="center" wrapText="1"/>
    </xf>
    <xf numFmtId="169" fontId="4" fillId="33" borderId="42" xfId="0" applyNumberFormat="1" applyFont="1" applyFill="1" applyBorder="1" applyAlignment="1" applyProtection="1">
      <alignment horizontal="right" vertical="center"/>
      <protection locked="0"/>
    </xf>
    <xf numFmtId="170" fontId="4" fillId="33" borderId="47" xfId="0" applyNumberFormat="1" applyFont="1" applyFill="1" applyBorder="1" applyAlignment="1" applyProtection="1">
      <alignment horizontal="right" vertical="center"/>
      <protection locked="0"/>
    </xf>
    <xf numFmtId="170" fontId="4" fillId="33" borderId="16" xfId="0" applyNumberFormat="1" applyFont="1" applyFill="1" applyBorder="1" applyAlignment="1" applyProtection="1">
      <alignment horizontal="right" vertical="center"/>
      <protection locked="0"/>
    </xf>
    <xf numFmtId="3" fontId="4" fillId="28" borderId="21" xfId="0" applyNumberFormat="1" applyFont="1" applyFill="1" applyBorder="1" applyAlignment="1" applyProtection="1">
      <alignment horizontal="right" vertical="center"/>
      <protection locked="0"/>
    </xf>
    <xf numFmtId="166" fontId="4" fillId="29" borderId="25" xfId="0" applyNumberFormat="1" applyFont="1" applyFill="1" applyBorder="1" applyAlignment="1">
      <alignment horizontal="right" vertical="center"/>
    </xf>
    <xf numFmtId="165" fontId="4" fillId="29" borderId="47" xfId="0" applyNumberFormat="1" applyFont="1" applyFill="1" applyBorder="1" applyAlignment="1">
      <alignment horizontal="right" vertical="center"/>
    </xf>
    <xf numFmtId="0" fontId="4" fillId="31" borderId="35" xfId="0" applyFont="1" applyFill="1" applyBorder="1" applyAlignment="1">
      <alignment vertical="center"/>
    </xf>
    <xf numFmtId="169" fontId="4" fillId="33" borderId="35" xfId="0" applyNumberFormat="1" applyFont="1" applyFill="1" applyBorder="1" applyAlignment="1" applyProtection="1">
      <alignment horizontal="right" vertical="center"/>
      <protection locked="0"/>
    </xf>
    <xf numFmtId="170" fontId="4" fillId="33" borderId="29" xfId="0" applyNumberFormat="1" applyFont="1" applyFill="1" applyBorder="1" applyAlignment="1" applyProtection="1">
      <alignment horizontal="right" vertical="center"/>
      <protection locked="0"/>
    </xf>
    <xf numFmtId="170" fontId="4" fillId="33" borderId="10" xfId="0" applyNumberFormat="1" applyFont="1" applyFill="1" applyBorder="1" applyAlignment="1" applyProtection="1">
      <alignment horizontal="right" vertical="center"/>
      <protection locked="0"/>
    </xf>
    <xf numFmtId="3" fontId="4" fillId="28" borderId="15" xfId="0" applyNumberFormat="1" applyFont="1" applyFill="1" applyBorder="1" applyAlignment="1" applyProtection="1">
      <alignment horizontal="right" vertical="center"/>
      <protection locked="0"/>
    </xf>
    <xf numFmtId="49" fontId="4" fillId="31" borderId="38" xfId="0" applyNumberFormat="1" applyFont="1" applyFill="1" applyBorder="1" applyAlignment="1">
      <alignment horizontal="center" vertical="center" wrapText="1"/>
    </xf>
    <xf numFmtId="169" fontId="4" fillId="33" borderId="38" xfId="0" applyNumberFormat="1" applyFont="1" applyFill="1" applyBorder="1" applyAlignment="1" applyProtection="1">
      <alignment horizontal="right" vertical="center"/>
      <protection locked="0"/>
    </xf>
    <xf numFmtId="170" fontId="4" fillId="33" borderId="63" xfId="0" applyNumberFormat="1" applyFont="1" applyFill="1" applyBorder="1" applyAlignment="1" applyProtection="1">
      <alignment horizontal="right" vertical="center"/>
      <protection locked="0"/>
    </xf>
    <xf numFmtId="170" fontId="4" fillId="33" borderId="39" xfId="0" applyNumberFormat="1" applyFont="1" applyFill="1" applyBorder="1" applyAlignment="1" applyProtection="1">
      <alignment horizontal="right" vertical="center"/>
      <protection locked="0"/>
    </xf>
    <xf numFmtId="3" fontId="4" fillId="28" borderId="36" xfId="0" applyNumberFormat="1" applyFont="1" applyFill="1" applyBorder="1" applyAlignment="1" applyProtection="1">
      <alignment horizontal="right" vertical="center"/>
      <protection locked="0"/>
    </xf>
    <xf numFmtId="169" fontId="6" fillId="29" borderId="50" xfId="0" applyNumberFormat="1" applyFont="1" applyFill="1" applyBorder="1" applyAlignment="1">
      <alignment horizontal="right" vertical="center"/>
    </xf>
    <xf numFmtId="3" fontId="6" fillId="31" borderId="23" xfId="0" applyNumberFormat="1" applyFont="1" applyFill="1" applyBorder="1" applyAlignment="1">
      <alignment horizontal="center" vertical="center"/>
    </xf>
    <xf numFmtId="3" fontId="6" fillId="31" borderId="64" xfId="0" applyNumberFormat="1" applyFont="1" applyFill="1" applyBorder="1" applyAlignment="1">
      <alignment horizontal="center" vertical="center"/>
    </xf>
    <xf numFmtId="165" fontId="6" fillId="29" borderId="23" xfId="0" applyNumberFormat="1" applyFont="1" applyFill="1" applyBorder="1" applyAlignment="1">
      <alignment vertical="center"/>
    </xf>
    <xf numFmtId="0" fontId="4" fillId="31" borderId="0" xfId="0" applyFont="1" applyFill="1" applyAlignment="1">
      <alignment horizontal="right" vertical="center" wrapText="1"/>
    </xf>
    <xf numFmtId="0" fontId="60" fillId="31" borderId="0" xfId="0" applyFont="1" applyFill="1" applyAlignment="1">
      <alignment horizontal="left" vertical="center"/>
    </xf>
    <xf numFmtId="3" fontId="60" fillId="31" borderId="0" xfId="0" applyNumberFormat="1" applyFont="1" applyFill="1" applyAlignment="1">
      <alignment horizontal="left" vertical="center"/>
    </xf>
    <xf numFmtId="3" fontId="60" fillId="31" borderId="0" xfId="0" applyNumberFormat="1" applyFont="1" applyFill="1" applyAlignment="1">
      <alignment horizontal="left" vertical="center" wrapText="1"/>
    </xf>
    <xf numFmtId="3" fontId="62" fillId="31" borderId="0" xfId="0" applyNumberFormat="1" applyFont="1" applyFill="1" applyAlignment="1">
      <alignment horizontal="left" vertical="center" wrapText="1"/>
    </xf>
    <xf numFmtId="3" fontId="63" fillId="31" borderId="0" xfId="0" applyNumberFormat="1" applyFont="1" applyFill="1" applyAlignment="1">
      <alignment horizontal="left" vertical="center" wrapText="1"/>
    </xf>
    <xf numFmtId="170" fontId="5" fillId="32" borderId="62" xfId="0" applyNumberFormat="1" applyFont="1" applyFill="1" applyBorder="1" applyAlignment="1" applyProtection="1">
      <alignment vertical="center" wrapText="1"/>
      <protection locked="0"/>
    </xf>
    <xf numFmtId="170" fontId="5" fillId="31" borderId="0" xfId="0" applyNumberFormat="1" applyFont="1" applyFill="1" applyAlignment="1" applyProtection="1">
      <alignment vertical="center" wrapText="1"/>
      <protection locked="0"/>
    </xf>
    <xf numFmtId="0" fontId="31" fillId="31" borderId="15" xfId="0" applyFont="1" applyFill="1" applyBorder="1" applyAlignment="1">
      <alignment horizontal="center" vertical="center" wrapText="1"/>
    </xf>
    <xf numFmtId="3" fontId="71" fillId="31" borderId="0" xfId="0" applyNumberFormat="1" applyFont="1" applyFill="1" applyAlignment="1">
      <alignment horizontal="left" vertical="center" wrapText="1"/>
    </xf>
    <xf numFmtId="0" fontId="33" fillId="31" borderId="0" xfId="0" applyFont="1" applyFill="1" applyAlignment="1">
      <alignment vertical="center" wrapText="1"/>
    </xf>
    <xf numFmtId="0" fontId="31" fillId="31" borderId="10" xfId="0" applyFont="1" applyFill="1" applyBorder="1" applyAlignment="1">
      <alignment horizontal="center" vertical="center" wrapText="1"/>
    </xf>
    <xf numFmtId="0" fontId="5" fillId="31" borderId="32" xfId="0" applyFont="1" applyFill="1" applyBorder="1" applyAlignment="1">
      <alignment horizontal="center" vertical="center" wrapText="1"/>
    </xf>
    <xf numFmtId="0" fontId="5" fillId="31" borderId="53" xfId="0" applyFont="1" applyFill="1" applyBorder="1" applyAlignment="1">
      <alignment horizontal="center" vertical="center" wrapText="1"/>
    </xf>
    <xf numFmtId="0" fontId="5" fillId="31" borderId="11" xfId="0" applyFont="1" applyFill="1" applyBorder="1" applyAlignment="1">
      <alignment horizontal="center" vertical="center" wrapText="1"/>
    </xf>
    <xf numFmtId="0" fontId="5" fillId="31" borderId="12" xfId="0" applyFont="1" applyFill="1" applyBorder="1" applyAlignment="1">
      <alignment horizontal="center" vertical="center" wrapText="1"/>
    </xf>
    <xf numFmtId="0" fontId="5" fillId="31" borderId="44" xfId="0" applyFont="1" applyFill="1" applyBorder="1" applyAlignment="1">
      <alignment horizontal="center" vertical="center" wrapText="1"/>
    </xf>
    <xf numFmtId="0" fontId="5" fillId="31" borderId="65" xfId="0" applyFont="1" applyFill="1" applyBorder="1" applyAlignment="1">
      <alignment horizontal="center" vertical="center" wrapText="1"/>
    </xf>
    <xf numFmtId="0" fontId="5" fillId="31" borderId="45" xfId="0" applyFont="1" applyFill="1" applyBorder="1" applyAlignment="1">
      <alignment horizontal="center" vertical="center" wrapText="1"/>
    </xf>
    <xf numFmtId="0" fontId="5" fillId="31" borderId="66" xfId="0" applyFont="1" applyFill="1" applyBorder="1" applyAlignment="1">
      <alignment horizontal="center" vertical="center" wrapText="1"/>
    </xf>
    <xf numFmtId="2" fontId="33" fillId="31" borderId="42" xfId="0" applyNumberFormat="1" applyFont="1" applyFill="1" applyBorder="1" applyAlignment="1">
      <alignment horizontal="left" vertical="center" wrapText="1"/>
    </xf>
    <xf numFmtId="0" fontId="6" fillId="31" borderId="55" xfId="0" applyFont="1" applyFill="1" applyBorder="1" applyAlignment="1">
      <alignment vertical="center" wrapText="1"/>
    </xf>
    <xf numFmtId="169" fontId="6" fillId="31" borderId="42" xfId="0" applyNumberFormat="1" applyFont="1" applyFill="1" applyBorder="1" applyAlignment="1">
      <alignment horizontal="left" vertical="center" wrapText="1"/>
    </xf>
    <xf numFmtId="169" fontId="6" fillId="31" borderId="42" xfId="0" applyNumberFormat="1" applyFont="1" applyFill="1" applyBorder="1" applyAlignment="1">
      <alignment horizontal="center" vertical="center" wrapText="1"/>
    </xf>
    <xf numFmtId="169" fontId="6" fillId="31" borderId="47" xfId="0" applyNumberFormat="1" applyFont="1" applyFill="1" applyBorder="1" applyAlignment="1">
      <alignment horizontal="right" vertical="center" wrapText="1"/>
    </xf>
    <xf numFmtId="169" fontId="6" fillId="31" borderId="16" xfId="0" applyNumberFormat="1" applyFont="1" applyFill="1" applyBorder="1" applyAlignment="1">
      <alignment horizontal="right" vertical="center" wrapText="1"/>
    </xf>
    <xf numFmtId="169" fontId="6" fillId="31" borderId="27" xfId="0" applyNumberFormat="1" applyFont="1" applyFill="1" applyBorder="1" applyAlignment="1">
      <alignment horizontal="right" vertical="center" wrapText="1"/>
    </xf>
    <xf numFmtId="169" fontId="6" fillId="31" borderId="42" xfId="0" applyNumberFormat="1" applyFont="1" applyFill="1" applyBorder="1" applyAlignment="1">
      <alignment horizontal="right" vertical="center" wrapText="1"/>
    </xf>
    <xf numFmtId="0" fontId="6" fillId="31" borderId="27" xfId="0" applyFont="1" applyFill="1" applyBorder="1" applyAlignment="1">
      <alignment horizontal="left" vertical="center" wrapText="1"/>
    </xf>
    <xf numFmtId="4" fontId="6" fillId="31" borderId="42" xfId="0" applyNumberFormat="1" applyFont="1" applyFill="1" applyBorder="1" applyAlignment="1">
      <alignment horizontal="center" vertical="center" wrapText="1"/>
    </xf>
    <xf numFmtId="1" fontId="6" fillId="31" borderId="47" xfId="0" applyNumberFormat="1" applyFont="1" applyFill="1" applyBorder="1" applyAlignment="1">
      <alignment horizontal="left" vertical="center" wrapText="1"/>
    </xf>
    <xf numFmtId="1" fontId="6" fillId="31" borderId="16" xfId="0" applyNumberFormat="1" applyFont="1" applyFill="1" applyBorder="1" applyAlignment="1">
      <alignment horizontal="left" vertical="center" wrapText="1"/>
    </xf>
    <xf numFmtId="1" fontId="6" fillId="31" borderId="46" xfId="0" applyNumberFormat="1" applyFont="1" applyFill="1" applyBorder="1" applyAlignment="1">
      <alignment horizontal="right" vertical="center" wrapText="1"/>
    </xf>
    <xf numFmtId="0" fontId="31" fillId="31" borderId="35" xfId="0" applyFont="1" applyFill="1" applyBorder="1" applyAlignment="1">
      <alignment horizontal="left" vertical="center" wrapText="1"/>
    </xf>
    <xf numFmtId="169" fontId="4" fillId="31" borderId="35" xfId="0" applyNumberFormat="1" applyFont="1" applyFill="1" applyBorder="1" applyAlignment="1">
      <alignment horizontal="center" vertical="center" wrapText="1"/>
    </xf>
    <xf numFmtId="169" fontId="4" fillId="33" borderId="29" xfId="0" applyNumberFormat="1" applyFont="1" applyFill="1" applyBorder="1" applyAlignment="1" applyProtection="1">
      <alignment horizontal="right" vertical="center" wrapText="1"/>
      <protection locked="0"/>
    </xf>
    <xf numFmtId="169" fontId="4" fillId="33" borderId="10" xfId="0" applyNumberFormat="1" applyFont="1" applyFill="1" applyBorder="1" applyAlignment="1" applyProtection="1">
      <alignment horizontal="right" vertical="center" wrapText="1"/>
      <protection locked="0"/>
    </xf>
    <xf numFmtId="169" fontId="4" fillId="33" borderId="57" xfId="0" applyNumberFormat="1" applyFont="1" applyFill="1" applyBorder="1" applyAlignment="1" applyProtection="1">
      <alignment horizontal="right" vertical="center" wrapText="1"/>
      <protection locked="0"/>
    </xf>
    <xf numFmtId="169" fontId="4" fillId="29" borderId="35" xfId="0" applyNumberFormat="1" applyFont="1" applyFill="1" applyBorder="1" applyAlignment="1">
      <alignment horizontal="right" vertical="center" wrapText="1"/>
    </xf>
    <xf numFmtId="3" fontId="4" fillId="29" borderId="57" xfId="0" applyNumberFormat="1" applyFont="1" applyFill="1" applyBorder="1" applyAlignment="1">
      <alignment horizontal="right" vertical="center" wrapText="1"/>
    </xf>
    <xf numFmtId="165" fontId="4" fillId="32" borderId="35" xfId="0" applyNumberFormat="1" applyFont="1" applyFill="1" applyBorder="1" applyAlignment="1" applyProtection="1">
      <alignment horizontal="right" vertical="center" wrapText="1"/>
      <protection locked="0"/>
    </xf>
    <xf numFmtId="165" fontId="4" fillId="29" borderId="29" xfId="0" applyNumberFormat="1" applyFont="1" applyFill="1" applyBorder="1" applyAlignment="1">
      <alignment horizontal="right" vertical="center" wrapText="1"/>
    </xf>
    <xf numFmtId="165" fontId="4" fillId="29" borderId="49" xfId="0" applyNumberFormat="1" applyFont="1" applyFill="1" applyBorder="1" applyAlignment="1">
      <alignment horizontal="right" vertical="center" wrapText="1"/>
    </xf>
    <xf numFmtId="169" fontId="4" fillId="33" borderId="63" xfId="0" applyNumberFormat="1" applyFont="1" applyFill="1" applyBorder="1" applyAlignment="1" applyProtection="1">
      <alignment horizontal="right" vertical="center" wrapText="1"/>
      <protection locked="0"/>
    </xf>
    <xf numFmtId="169" fontId="4" fillId="33" borderId="39" xfId="0" applyNumberFormat="1" applyFont="1" applyFill="1" applyBorder="1" applyAlignment="1" applyProtection="1">
      <alignment horizontal="right" vertical="center" wrapText="1"/>
      <protection locked="0"/>
    </xf>
    <xf numFmtId="169" fontId="4" fillId="33" borderId="30" xfId="0" applyNumberFormat="1" applyFont="1" applyFill="1" applyBorder="1" applyAlignment="1" applyProtection="1">
      <alignment horizontal="right" vertical="center" wrapText="1"/>
      <protection locked="0"/>
    </xf>
    <xf numFmtId="165" fontId="4" fillId="32" borderId="38" xfId="0" applyNumberFormat="1" applyFont="1" applyFill="1" applyBorder="1" applyAlignment="1" applyProtection="1">
      <alignment horizontal="right" vertical="center" wrapText="1"/>
      <protection locked="0"/>
    </xf>
    <xf numFmtId="0" fontId="31" fillId="31" borderId="38" xfId="0" applyFont="1" applyFill="1" applyBorder="1" applyAlignment="1">
      <alignment horizontal="left" vertical="center" wrapText="1"/>
    </xf>
    <xf numFmtId="169" fontId="4" fillId="31" borderId="38" xfId="0" applyNumberFormat="1" applyFont="1" applyFill="1" applyBorder="1" applyAlignment="1">
      <alignment horizontal="center" vertical="center" wrapText="1"/>
    </xf>
    <xf numFmtId="0" fontId="33" fillId="31" borderId="50" xfId="0" applyFont="1" applyFill="1" applyBorder="1" applyAlignment="1">
      <alignment horizontal="left" vertical="center" wrapText="1"/>
    </xf>
    <xf numFmtId="169" fontId="6" fillId="28" borderId="50" xfId="0" applyNumberFormat="1" applyFont="1" applyFill="1" applyBorder="1" applyAlignment="1" applyProtection="1">
      <alignment horizontal="center" vertical="center" wrapText="1"/>
      <protection locked="0"/>
    </xf>
    <xf numFmtId="169" fontId="6" fillId="29" borderId="50" xfId="0" applyNumberFormat="1" applyFont="1" applyFill="1" applyBorder="1" applyAlignment="1">
      <alignment horizontal="center" vertical="center" wrapText="1"/>
    </xf>
    <xf numFmtId="0" fontId="6" fillId="31" borderId="64" xfId="0" applyFont="1" applyFill="1" applyBorder="1" applyAlignment="1">
      <alignment horizontal="center" vertical="center" wrapText="1"/>
    </xf>
    <xf numFmtId="0" fontId="6" fillId="31" borderId="50" xfId="0" applyFont="1" applyFill="1" applyBorder="1" applyAlignment="1">
      <alignment horizontal="center" vertical="center" wrapText="1"/>
    </xf>
    <xf numFmtId="165" fontId="6" fillId="29" borderId="64" xfId="0" applyNumberFormat="1" applyFont="1" applyFill="1" applyBorder="1" applyAlignment="1">
      <alignment horizontal="right" vertical="center" wrapText="1"/>
    </xf>
    <xf numFmtId="2" fontId="33" fillId="31" borderId="35" xfId="0" applyNumberFormat="1" applyFont="1" applyFill="1" applyBorder="1" applyAlignment="1">
      <alignment horizontal="left" vertical="center" wrapText="1"/>
    </xf>
    <xf numFmtId="0" fontId="4" fillId="31" borderId="55" xfId="0" applyFont="1" applyFill="1" applyBorder="1" applyAlignment="1">
      <alignment vertical="center" wrapText="1"/>
    </xf>
    <xf numFmtId="169" fontId="4" fillId="31" borderId="55" xfId="0" applyNumberFormat="1" applyFont="1" applyFill="1" applyBorder="1" applyAlignment="1">
      <alignment horizontal="center" vertical="center" wrapText="1"/>
    </xf>
    <xf numFmtId="169" fontId="4" fillId="31" borderId="68" xfId="0" applyNumberFormat="1" applyFont="1" applyFill="1" applyBorder="1" applyAlignment="1">
      <alignment horizontal="right" vertical="center" wrapText="1"/>
    </xf>
    <xf numFmtId="169" fontId="4" fillId="31" borderId="67" xfId="0" applyNumberFormat="1" applyFont="1" applyFill="1" applyBorder="1" applyAlignment="1">
      <alignment horizontal="right" vertical="center" wrapText="1"/>
    </xf>
    <xf numFmtId="169" fontId="4" fillId="31" borderId="0" xfId="0" applyNumberFormat="1" applyFont="1" applyFill="1" applyAlignment="1">
      <alignment horizontal="right" vertical="center" wrapText="1"/>
    </xf>
    <xf numFmtId="169" fontId="4" fillId="31" borderId="42" xfId="0" applyNumberFormat="1" applyFont="1" applyFill="1" applyBorder="1" applyAlignment="1">
      <alignment horizontal="right" vertical="center" wrapText="1"/>
    </xf>
    <xf numFmtId="3" fontId="4" fillId="31" borderId="27" xfId="0" applyNumberFormat="1" applyFont="1" applyFill="1" applyBorder="1" applyAlignment="1">
      <alignment horizontal="center" vertical="center" wrapText="1"/>
    </xf>
    <xf numFmtId="4" fontId="4" fillId="31" borderId="55" xfId="0" applyNumberFormat="1" applyFont="1" applyFill="1" applyBorder="1" applyAlignment="1">
      <alignment horizontal="right" vertical="center" wrapText="1"/>
    </xf>
    <xf numFmtId="165" fontId="4" fillId="31" borderId="47" xfId="0" applyNumberFormat="1" applyFont="1" applyFill="1" applyBorder="1" applyAlignment="1">
      <alignment horizontal="center" vertical="center" wrapText="1"/>
    </xf>
    <xf numFmtId="165" fontId="4" fillId="31" borderId="16" xfId="0" applyNumberFormat="1" applyFont="1" applyFill="1" applyBorder="1" applyAlignment="1">
      <alignment horizontal="center" vertical="center" wrapText="1"/>
    </xf>
    <xf numFmtId="165" fontId="4" fillId="31" borderId="46" xfId="0" applyNumberFormat="1" applyFont="1" applyFill="1" applyBorder="1" applyAlignment="1">
      <alignment horizontal="right" vertical="center" wrapText="1"/>
    </xf>
    <xf numFmtId="3" fontId="72" fillId="31" borderId="0" xfId="0" applyNumberFormat="1" applyFont="1" applyFill="1" applyAlignment="1">
      <alignment horizontal="left" vertical="center" wrapText="1"/>
    </xf>
    <xf numFmtId="0" fontId="6" fillId="31" borderId="0" xfId="0" applyFont="1" applyFill="1" applyAlignment="1">
      <alignment vertical="center" wrapText="1"/>
    </xf>
    <xf numFmtId="0" fontId="31" fillId="31" borderId="32" xfId="0" applyFont="1" applyFill="1" applyBorder="1" applyAlignment="1">
      <alignment horizontal="left" vertical="center" wrapText="1"/>
    </xf>
    <xf numFmtId="0" fontId="6" fillId="31" borderId="42" xfId="0" applyFont="1" applyFill="1" applyBorder="1" applyAlignment="1">
      <alignment horizontal="right" vertical="center" wrapText="1"/>
    </xf>
    <xf numFmtId="165" fontId="6" fillId="31" borderId="47" xfId="0" applyNumberFormat="1" applyFont="1" applyFill="1" applyBorder="1" applyAlignment="1">
      <alignment horizontal="center" vertical="center" wrapText="1"/>
    </xf>
    <xf numFmtId="165" fontId="6" fillId="31" borderId="16" xfId="0" applyNumberFormat="1" applyFont="1" applyFill="1" applyBorder="1" applyAlignment="1">
      <alignment horizontal="center" vertical="center" wrapText="1"/>
    </xf>
    <xf numFmtId="0" fontId="63" fillId="31" borderId="0" xfId="0" applyFont="1" applyFill="1" applyAlignment="1">
      <alignment horizontal="left" vertical="center" wrapText="1"/>
    </xf>
    <xf numFmtId="49" fontId="4" fillId="31" borderId="32" xfId="0" applyNumberFormat="1" applyFont="1" applyFill="1" applyBorder="1" applyAlignment="1">
      <alignment horizontal="center" vertical="center" wrapText="1"/>
    </xf>
    <xf numFmtId="169" fontId="4" fillId="31" borderId="32" xfId="0" applyNumberFormat="1" applyFont="1" applyFill="1" applyBorder="1" applyAlignment="1">
      <alignment horizontal="center" vertical="center" wrapText="1"/>
    </xf>
    <xf numFmtId="0" fontId="33" fillId="31" borderId="60" xfId="0" applyFont="1" applyFill="1" applyBorder="1" applyAlignment="1">
      <alignment horizontal="left" vertical="center" wrapText="1"/>
    </xf>
    <xf numFmtId="49" fontId="6" fillId="31" borderId="34" xfId="0" applyNumberFormat="1" applyFont="1" applyFill="1" applyBorder="1" applyAlignment="1">
      <alignment horizontal="center" vertical="center" wrapText="1"/>
    </xf>
    <xf numFmtId="0" fontId="6" fillId="31" borderId="52" xfId="0" applyFont="1" applyFill="1" applyBorder="1" applyAlignment="1">
      <alignment horizontal="center" vertical="center" wrapText="1"/>
    </xf>
    <xf numFmtId="0" fontId="33" fillId="31" borderId="0" xfId="0" applyFont="1" applyFill="1" applyAlignment="1">
      <alignment horizontal="left" vertical="center" wrapText="1"/>
    </xf>
    <xf numFmtId="49" fontId="6" fillId="31" borderId="0" xfId="0" applyNumberFormat="1" applyFont="1" applyFill="1" applyAlignment="1">
      <alignment horizontal="center" vertical="center" wrapText="1"/>
    </xf>
    <xf numFmtId="0" fontId="6" fillId="31" borderId="0" xfId="0" applyFont="1" applyFill="1" applyAlignment="1">
      <alignment horizontal="center" vertical="center" wrapText="1"/>
    </xf>
    <xf numFmtId="0" fontId="62" fillId="31" borderId="0" xfId="0" applyFont="1" applyFill="1" applyAlignment="1">
      <alignment horizontal="left" vertical="center"/>
    </xf>
    <xf numFmtId="0" fontId="6" fillId="31" borderId="13" xfId="0" applyFont="1" applyFill="1" applyBorder="1" applyAlignment="1">
      <alignment horizontal="center" vertical="center" wrapText="1"/>
    </xf>
    <xf numFmtId="0" fontId="0" fillId="31" borderId="0" xfId="0" applyFill="1" applyAlignment="1">
      <alignment vertical="center" wrapText="1"/>
    </xf>
    <xf numFmtId="3" fontId="62" fillId="31" borderId="0" xfId="0" applyNumberFormat="1" applyFont="1" applyFill="1" applyAlignment="1">
      <alignment horizontal="left" vertical="center"/>
    </xf>
    <xf numFmtId="0" fontId="0" fillId="0" borderId="0" xfId="0" applyAlignment="1">
      <alignment vertical="center" wrapText="1"/>
    </xf>
    <xf numFmtId="0" fontId="4" fillId="31" borderId="53" xfId="0" applyFont="1" applyFill="1" applyBorder="1" applyAlignment="1">
      <alignment horizontal="center" vertical="center" wrapText="1"/>
    </xf>
    <xf numFmtId="169" fontId="4" fillId="30" borderId="10" xfId="0" applyNumberFormat="1" applyFont="1" applyFill="1" applyBorder="1" applyAlignment="1" applyProtection="1">
      <alignment horizontal="right" vertical="center" wrapText="1"/>
      <protection locked="0"/>
    </xf>
    <xf numFmtId="0" fontId="6" fillId="31" borderId="60" xfId="0" applyFont="1" applyFill="1" applyBorder="1" applyAlignment="1">
      <alignment vertical="center" wrapText="1"/>
    </xf>
    <xf numFmtId="165" fontId="6" fillId="29" borderId="50" xfId="0" applyNumberFormat="1" applyFont="1" applyFill="1" applyBorder="1" applyAlignment="1">
      <alignment horizontal="right" vertical="center" wrapText="1"/>
    </xf>
    <xf numFmtId="169" fontId="4" fillId="31" borderId="10" xfId="0" applyNumberFormat="1" applyFont="1" applyFill="1" applyBorder="1" applyAlignment="1">
      <alignment horizontal="right" vertical="center" wrapText="1"/>
    </xf>
    <xf numFmtId="0" fontId="66" fillId="31" borderId="0" xfId="0" applyFont="1" applyFill="1" applyAlignment="1">
      <alignment horizontal="center" vertical="center" wrapText="1"/>
    </xf>
    <xf numFmtId="0" fontId="27" fillId="31" borderId="14" xfId="0" applyFont="1" applyFill="1" applyBorder="1" applyAlignment="1">
      <alignment horizontal="center" vertical="center" wrapText="1"/>
    </xf>
    <xf numFmtId="169" fontId="27" fillId="30" borderId="10" xfId="0" applyNumberFormat="1" applyFont="1" applyFill="1" applyBorder="1" applyAlignment="1" applyProtection="1">
      <alignment horizontal="right" vertical="center" wrapText="1"/>
      <protection locked="0"/>
    </xf>
    <xf numFmtId="49" fontId="27" fillId="30" borderId="10" xfId="0" applyNumberFormat="1" applyFont="1" applyFill="1" applyBorder="1" applyAlignment="1" applyProtection="1">
      <alignment horizontal="right" vertical="center" wrapText="1"/>
      <protection locked="0"/>
    </xf>
    <xf numFmtId="49" fontId="27" fillId="31" borderId="10" xfId="0" applyNumberFormat="1" applyFont="1" applyFill="1" applyBorder="1" applyAlignment="1">
      <alignment horizontal="center" vertical="center" wrapText="1"/>
    </xf>
    <xf numFmtId="49" fontId="27" fillId="31" borderId="39" xfId="0" applyNumberFormat="1" applyFont="1" applyFill="1" applyBorder="1" applyAlignment="1">
      <alignment horizontal="center" vertical="center" wrapText="1"/>
    </xf>
    <xf numFmtId="49" fontId="27" fillId="31" borderId="12" xfId="0" applyNumberFormat="1" applyFont="1" applyFill="1" applyBorder="1" applyAlignment="1">
      <alignment horizontal="center" vertical="center" wrapText="1"/>
    </xf>
    <xf numFmtId="0" fontId="4" fillId="31" borderId="0" xfId="0" applyFont="1" applyFill="1"/>
    <xf numFmtId="0" fontId="60" fillId="31" borderId="0" xfId="0" applyFont="1" applyFill="1" applyAlignment="1">
      <alignment horizontal="left"/>
    </xf>
    <xf numFmtId="3" fontId="60" fillId="31" borderId="0" xfId="0" applyNumberFormat="1" applyFont="1" applyFill="1" applyAlignment="1">
      <alignment horizontal="left"/>
    </xf>
    <xf numFmtId="0" fontId="3" fillId="31" borderId="0" xfId="0" applyFont="1" applyFill="1" applyAlignment="1">
      <alignment horizontal="center" wrapText="1"/>
    </xf>
    <xf numFmtId="0" fontId="60" fillId="31" borderId="0" xfId="0" applyFont="1" applyFill="1" applyAlignment="1">
      <alignment horizontal="left" wrapText="1"/>
    </xf>
    <xf numFmtId="3" fontId="60" fillId="31" borderId="0" xfId="0" applyNumberFormat="1" applyFont="1" applyFill="1" applyAlignment="1">
      <alignment horizontal="left" wrapText="1"/>
    </xf>
    <xf numFmtId="0" fontId="4" fillId="31" borderId="0" xfId="0" applyFont="1" applyFill="1" applyAlignment="1">
      <alignment wrapText="1"/>
    </xf>
    <xf numFmtId="0" fontId="62" fillId="31" borderId="0" xfId="0" applyFont="1" applyFill="1" applyAlignment="1">
      <alignment horizontal="left" wrapText="1"/>
    </xf>
    <xf numFmtId="3" fontId="62" fillId="31" borderId="0" xfId="0" applyNumberFormat="1" applyFont="1" applyFill="1" applyAlignment="1">
      <alignment horizontal="left" wrapText="1"/>
    </xf>
    <xf numFmtId="0" fontId="5" fillId="31" borderId="0" xfId="0" applyFont="1" applyFill="1" applyAlignment="1">
      <alignment wrapText="1"/>
    </xf>
    <xf numFmtId="0" fontId="4" fillId="31" borderId="28" xfId="0" applyFont="1" applyFill="1" applyBorder="1" applyAlignment="1">
      <alignment horizontal="center" vertical="top" wrapText="1"/>
    </xf>
    <xf numFmtId="0" fontId="8" fillId="31" borderId="69" xfId="0" applyFont="1" applyFill="1" applyBorder="1" applyAlignment="1">
      <alignment horizontal="center" vertical="center" wrapText="1"/>
    </xf>
    <xf numFmtId="0" fontId="4" fillId="31" borderId="14" xfId="0" applyFont="1" applyFill="1" applyBorder="1" applyAlignment="1">
      <alignment horizontal="right" vertical="center" wrapText="1"/>
    </xf>
    <xf numFmtId="0" fontId="4" fillId="31" borderId="33" xfId="0" applyFont="1" applyFill="1" applyBorder="1" applyAlignment="1">
      <alignment vertical="center" wrapText="1"/>
    </xf>
    <xf numFmtId="0" fontId="4" fillId="31" borderId="34" xfId="0" applyFont="1" applyFill="1" applyBorder="1" applyAlignment="1">
      <alignment horizontal="right" vertical="center" wrapText="1"/>
    </xf>
    <xf numFmtId="0" fontId="27" fillId="31" borderId="15" xfId="0" applyFont="1" applyFill="1" applyBorder="1" applyAlignment="1">
      <alignment horizontal="left" vertical="center" wrapText="1"/>
    </xf>
    <xf numFmtId="165" fontId="27" fillId="33" borderId="10" xfId="0" applyNumberFormat="1" applyFont="1" applyFill="1" applyBorder="1" applyAlignment="1" applyProtection="1">
      <alignment horizontal="right" vertical="center" wrapText="1"/>
      <protection locked="0"/>
    </xf>
    <xf numFmtId="169" fontId="27" fillId="33" borderId="10" xfId="0" applyNumberFormat="1" applyFont="1" applyFill="1" applyBorder="1" applyAlignment="1" applyProtection="1">
      <alignment horizontal="right" vertical="center" wrapText="1"/>
      <protection locked="0"/>
    </xf>
    <xf numFmtId="166" fontId="27" fillId="29" borderId="10" xfId="0" applyNumberFormat="1" applyFont="1" applyFill="1" applyBorder="1" applyAlignment="1">
      <alignment horizontal="right" vertical="center" wrapText="1"/>
    </xf>
    <xf numFmtId="165" fontId="27" fillId="29" borderId="42" xfId="0" applyNumberFormat="1" applyFont="1" applyFill="1" applyBorder="1" applyAlignment="1">
      <alignment horizontal="right" vertical="center" wrapText="1"/>
    </xf>
    <xf numFmtId="0" fontId="27" fillId="31" borderId="36" xfId="0" applyFont="1" applyFill="1" applyBorder="1" applyAlignment="1">
      <alignment horizontal="left" vertical="center" wrapText="1"/>
    </xf>
    <xf numFmtId="49" fontId="27" fillId="30" borderId="39" xfId="0" applyNumberFormat="1" applyFont="1" applyFill="1" applyBorder="1" applyAlignment="1" applyProtection="1">
      <alignment horizontal="right" vertical="center" wrapText="1"/>
      <protection locked="0"/>
    </xf>
    <xf numFmtId="165" fontId="27" fillId="33" borderId="39" xfId="0" applyNumberFormat="1" applyFont="1" applyFill="1" applyBorder="1" applyAlignment="1" applyProtection="1">
      <alignment horizontal="right" vertical="center" wrapText="1"/>
      <protection locked="0"/>
    </xf>
    <xf numFmtId="169" fontId="27" fillId="33" borderId="39" xfId="0" applyNumberFormat="1" applyFont="1" applyFill="1" applyBorder="1" applyAlignment="1" applyProtection="1">
      <alignment horizontal="right" vertical="center" wrapText="1"/>
      <protection locked="0"/>
    </xf>
    <xf numFmtId="169" fontId="27" fillId="30" borderId="39" xfId="0" applyNumberFormat="1" applyFont="1" applyFill="1" applyBorder="1" applyAlignment="1" applyProtection="1">
      <alignment horizontal="right" vertical="center" wrapText="1"/>
      <protection locked="0"/>
    </xf>
    <xf numFmtId="165" fontId="27" fillId="29" borderId="55" xfId="0" applyNumberFormat="1" applyFont="1" applyFill="1" applyBorder="1" applyAlignment="1">
      <alignment horizontal="right" vertical="center" wrapText="1"/>
    </xf>
    <xf numFmtId="0" fontId="6" fillId="31" borderId="17" xfId="0" applyFont="1" applyFill="1" applyBorder="1" applyAlignment="1">
      <alignment vertical="top" wrapText="1"/>
    </xf>
    <xf numFmtId="49" fontId="8" fillId="31" borderId="18" xfId="0" applyNumberFormat="1" applyFont="1" applyFill="1" applyBorder="1" applyAlignment="1">
      <alignment horizontal="center" vertical="center" wrapText="1"/>
    </xf>
    <xf numFmtId="170" fontId="8" fillId="31" borderId="18" xfId="0" applyNumberFormat="1" applyFont="1" applyFill="1" applyBorder="1" applyAlignment="1">
      <alignment horizontal="center" vertical="center" wrapText="1"/>
    </xf>
    <xf numFmtId="169" fontId="8" fillId="31" borderId="18" xfId="0" applyNumberFormat="1" applyFont="1" applyFill="1" applyBorder="1" applyAlignment="1">
      <alignment horizontal="center" vertical="center" wrapText="1"/>
    </xf>
    <xf numFmtId="166" fontId="8" fillId="29" borderId="18" xfId="0" applyNumberFormat="1" applyFont="1" applyFill="1" applyBorder="1" applyAlignment="1">
      <alignment vertical="center" wrapText="1"/>
    </xf>
    <xf numFmtId="0" fontId="60" fillId="31" borderId="0" xfId="0" applyFont="1" applyFill="1" applyAlignment="1">
      <alignment horizontal="left" vertical="top" wrapText="1"/>
    </xf>
    <xf numFmtId="3" fontId="60" fillId="31" borderId="0" xfId="0" applyNumberFormat="1" applyFont="1" applyFill="1" applyAlignment="1">
      <alignment horizontal="left" vertical="top" wrapText="1"/>
    </xf>
    <xf numFmtId="0" fontId="4" fillId="31" borderId="0" xfId="0" applyFont="1" applyFill="1" applyAlignment="1">
      <alignment vertical="top" wrapText="1"/>
    </xf>
    <xf numFmtId="0" fontId="8" fillId="31" borderId="21" xfId="0" applyFont="1" applyFill="1" applyBorder="1" applyAlignment="1">
      <alignment horizontal="center" vertical="center" wrapText="1"/>
    </xf>
    <xf numFmtId="49" fontId="8" fillId="31" borderId="16" xfId="0" applyNumberFormat="1" applyFont="1" applyFill="1" applyBorder="1" applyAlignment="1">
      <alignment horizontal="center" vertical="center" wrapText="1"/>
    </xf>
    <xf numFmtId="170" fontId="8" fillId="31" borderId="16" xfId="0" applyNumberFormat="1" applyFont="1" applyFill="1" applyBorder="1" applyAlignment="1">
      <alignment horizontal="center" vertical="center" wrapText="1"/>
    </xf>
    <xf numFmtId="169" fontId="8" fillId="31" borderId="16" xfId="0" applyNumberFormat="1" applyFont="1" applyFill="1" applyBorder="1" applyAlignment="1">
      <alignment horizontal="center" vertical="center" wrapText="1"/>
    </xf>
    <xf numFmtId="166" fontId="8" fillId="31" borderId="16" xfId="0" applyNumberFormat="1" applyFont="1" applyFill="1" applyBorder="1" applyAlignment="1">
      <alignment horizontal="right" vertical="center" wrapText="1"/>
    </xf>
    <xf numFmtId="165" fontId="4" fillId="31" borderId="42" xfId="0" applyNumberFormat="1" applyFont="1" applyFill="1" applyBorder="1" applyAlignment="1">
      <alignment horizontal="right" vertical="center" wrapText="1"/>
    </xf>
    <xf numFmtId="0" fontId="27" fillId="31" borderId="58" xfId="0" applyFont="1" applyFill="1" applyBorder="1" applyAlignment="1">
      <alignment horizontal="left" vertical="center" wrapText="1"/>
    </xf>
    <xf numFmtId="49" fontId="27" fillId="31" borderId="16" xfId="0" applyNumberFormat="1" applyFont="1" applyFill="1" applyBorder="1" applyAlignment="1">
      <alignment horizontal="center" vertical="center" wrapText="1"/>
    </xf>
    <xf numFmtId="49" fontId="27" fillId="30" borderId="12" xfId="0" applyNumberFormat="1" applyFont="1" applyFill="1" applyBorder="1" applyAlignment="1" applyProtection="1">
      <alignment horizontal="right" vertical="center" wrapText="1"/>
      <protection locked="0"/>
    </xf>
    <xf numFmtId="165" fontId="27" fillId="33" borderId="12" xfId="0" applyNumberFormat="1" applyFont="1" applyFill="1" applyBorder="1" applyAlignment="1" applyProtection="1">
      <alignment horizontal="right" vertical="center" wrapText="1"/>
      <protection locked="0"/>
    </xf>
    <xf numFmtId="169" fontId="27" fillId="33" borderId="12" xfId="0" applyNumberFormat="1" applyFont="1" applyFill="1" applyBorder="1" applyAlignment="1" applyProtection="1">
      <alignment horizontal="right" vertical="center" wrapText="1"/>
      <protection locked="0"/>
    </xf>
    <xf numFmtId="169" fontId="27" fillId="30" borderId="12" xfId="0" applyNumberFormat="1" applyFont="1" applyFill="1" applyBorder="1" applyAlignment="1" applyProtection="1">
      <alignment horizontal="right" vertical="center" wrapText="1"/>
      <protection locked="0"/>
    </xf>
    <xf numFmtId="49" fontId="6" fillId="31" borderId="52" xfId="0" applyNumberFormat="1" applyFont="1" applyFill="1" applyBorder="1" applyAlignment="1">
      <alignment horizontal="center" vertical="center" wrapText="1"/>
    </xf>
    <xf numFmtId="166" fontId="6" fillId="29" borderId="52" xfId="0" applyNumberFormat="1" applyFont="1" applyFill="1" applyBorder="1" applyAlignment="1">
      <alignment horizontal="right" vertical="center" wrapText="1"/>
    </xf>
    <xf numFmtId="0" fontId="27" fillId="31" borderId="0" xfId="0" applyFont="1" applyFill="1" applyAlignment="1">
      <alignment vertical="top" wrapText="1"/>
    </xf>
    <xf numFmtId="166" fontId="6" fillId="29" borderId="50" xfId="0" applyNumberFormat="1" applyFont="1" applyFill="1" applyBorder="1" applyAlignment="1">
      <alignment horizontal="right" vertical="center" wrapText="1"/>
    </xf>
    <xf numFmtId="49" fontId="8" fillId="31" borderId="0" xfId="0" applyNumberFormat="1" applyFont="1" applyFill="1" applyAlignment="1">
      <alignment horizontal="center" vertical="center" wrapText="1"/>
    </xf>
    <xf numFmtId="170" fontId="8" fillId="31" borderId="0" xfId="0" applyNumberFormat="1" applyFont="1" applyFill="1" applyAlignment="1">
      <alignment horizontal="center" vertical="center" wrapText="1"/>
    </xf>
    <xf numFmtId="169" fontId="8" fillId="31" borderId="0" xfId="0" applyNumberFormat="1" applyFont="1" applyFill="1" applyAlignment="1">
      <alignment horizontal="center" vertical="center" wrapText="1"/>
    </xf>
    <xf numFmtId="0" fontId="62" fillId="31" borderId="0" xfId="0" applyFont="1" applyFill="1" applyAlignment="1">
      <alignment horizontal="left"/>
    </xf>
    <xf numFmtId="3" fontId="62" fillId="31" borderId="0" xfId="0" applyNumberFormat="1" applyFont="1" applyFill="1" applyAlignment="1">
      <alignment horizontal="left"/>
    </xf>
    <xf numFmtId="0" fontId="5" fillId="31" borderId="0" xfId="0" applyFont="1" applyFill="1"/>
    <xf numFmtId="166" fontId="4" fillId="31" borderId="0" xfId="0" applyNumberFormat="1" applyFont="1" applyFill="1"/>
    <xf numFmtId="0" fontId="63" fillId="31" borderId="0" xfId="0" applyFont="1" applyFill="1" applyAlignment="1">
      <alignment horizontal="left" vertical="center"/>
    </xf>
    <xf numFmtId="0" fontId="27" fillId="31" borderId="13" xfId="0" applyFont="1" applyFill="1" applyBorder="1" applyAlignment="1">
      <alignment horizontal="center" vertical="center" wrapText="1"/>
    </xf>
    <xf numFmtId="0" fontId="31" fillId="31" borderId="20" xfId="0" applyFont="1" applyFill="1" applyBorder="1" applyAlignment="1">
      <alignment horizontal="center" vertical="center" wrapText="1"/>
    </xf>
    <xf numFmtId="0" fontId="6" fillId="31" borderId="58" xfId="0" applyFont="1" applyFill="1" applyBorder="1" applyAlignment="1">
      <alignment horizontal="center" vertical="center" wrapText="1"/>
    </xf>
    <xf numFmtId="0" fontId="31" fillId="31" borderId="39" xfId="0" applyFont="1" applyFill="1" applyBorder="1" applyAlignment="1">
      <alignment horizontal="center" vertical="center" wrapText="1"/>
    </xf>
    <xf numFmtId="0" fontId="31" fillId="31" borderId="37" xfId="0" applyFont="1" applyFill="1" applyBorder="1" applyAlignment="1">
      <alignment horizontal="center" vertical="center" wrapText="1"/>
    </xf>
    <xf numFmtId="0" fontId="38" fillId="31" borderId="70" xfId="0" applyFont="1" applyFill="1" applyBorder="1" applyAlignment="1">
      <alignment horizontal="center" vertical="center" wrapText="1"/>
    </xf>
    <xf numFmtId="49" fontId="31" fillId="31" borderId="15" xfId="0" applyNumberFormat="1" applyFont="1" applyFill="1" applyBorder="1" applyAlignment="1">
      <alignment horizontal="left" vertical="center" wrapText="1"/>
    </xf>
    <xf numFmtId="170" fontId="4" fillId="33" borderId="10" xfId="0" applyNumberFormat="1" applyFont="1" applyFill="1" applyBorder="1" applyAlignment="1" applyProtection="1">
      <alignment horizontal="right" vertical="center" wrapText="1"/>
      <protection locked="0"/>
    </xf>
    <xf numFmtId="165" fontId="27" fillId="30" borderId="20" xfId="0" applyNumberFormat="1" applyFont="1" applyFill="1" applyBorder="1" applyAlignment="1" applyProtection="1">
      <alignment horizontal="right" vertical="center" wrapText="1"/>
      <protection locked="0"/>
    </xf>
    <xf numFmtId="0" fontId="72" fillId="31" borderId="0" xfId="0" applyFont="1" applyFill="1" applyAlignment="1">
      <alignment horizontal="left" vertical="center"/>
    </xf>
    <xf numFmtId="165" fontId="4" fillId="0" borderId="10" xfId="0" applyNumberFormat="1" applyFont="1" applyBorder="1" applyAlignment="1">
      <alignment horizontal="right" vertical="center" wrapText="1"/>
    </xf>
    <xf numFmtId="165" fontId="27" fillId="31" borderId="20" xfId="0" applyNumberFormat="1" applyFont="1" applyFill="1" applyBorder="1" applyAlignment="1">
      <alignment horizontal="right" vertical="center" wrapText="1"/>
    </xf>
    <xf numFmtId="0" fontId="53" fillId="31" borderId="71" xfId="0" applyFont="1" applyFill="1" applyBorder="1" applyAlignment="1">
      <alignment horizontal="left" vertical="center" wrapText="1"/>
    </xf>
    <xf numFmtId="49" fontId="53" fillId="31" borderId="72" xfId="0" applyNumberFormat="1" applyFont="1" applyFill="1" applyBorder="1" applyAlignment="1">
      <alignment horizontal="center" vertical="center" wrapText="1"/>
    </xf>
    <xf numFmtId="169" fontId="6" fillId="31" borderId="72" xfId="0" applyNumberFormat="1" applyFont="1" applyFill="1" applyBorder="1" applyAlignment="1">
      <alignment horizontal="center" vertical="center" wrapText="1"/>
    </xf>
    <xf numFmtId="170" fontId="6" fillId="31" borderId="72" xfId="0" applyNumberFormat="1" applyFont="1" applyFill="1" applyBorder="1" applyAlignment="1">
      <alignment horizontal="center" vertical="center" wrapText="1"/>
    </xf>
    <xf numFmtId="165" fontId="6" fillId="29" borderId="72" xfId="0" applyNumberFormat="1" applyFont="1" applyFill="1" applyBorder="1" applyAlignment="1">
      <alignment horizontal="right" vertical="center" wrapText="1"/>
    </xf>
    <xf numFmtId="165" fontId="8" fillId="31" borderId="73" xfId="0" applyNumberFormat="1" applyFont="1" applyFill="1" applyBorder="1" applyAlignment="1">
      <alignment horizontal="center" vertical="center" wrapText="1"/>
    </xf>
    <xf numFmtId="0" fontId="4" fillId="31" borderId="14" xfId="0" applyFont="1" applyFill="1" applyBorder="1" applyAlignment="1">
      <alignment vertical="center" wrapText="1"/>
    </xf>
    <xf numFmtId="0" fontId="4" fillId="31" borderId="24" xfId="0" applyFont="1" applyFill="1" applyBorder="1" applyAlignment="1">
      <alignment vertical="center" wrapText="1"/>
    </xf>
    <xf numFmtId="49" fontId="31" fillId="30" borderId="36" xfId="0" applyNumberFormat="1" applyFont="1" applyFill="1" applyBorder="1" applyAlignment="1" applyProtection="1">
      <alignment horizontal="left" vertical="center" wrapText="1"/>
      <protection locked="0"/>
    </xf>
    <xf numFmtId="170" fontId="4" fillId="33" borderId="39" xfId="0" applyNumberFormat="1" applyFont="1" applyFill="1" applyBorder="1" applyAlignment="1" applyProtection="1">
      <alignment horizontal="right" vertical="center" wrapText="1"/>
      <protection locked="0"/>
    </xf>
    <xf numFmtId="165" fontId="27" fillId="30" borderId="40" xfId="0" applyNumberFormat="1" applyFont="1" applyFill="1" applyBorder="1" applyAlignment="1" applyProtection="1">
      <alignment horizontal="right" vertical="center" wrapText="1"/>
      <protection locked="0"/>
    </xf>
    <xf numFmtId="49" fontId="53" fillId="31" borderId="17" xfId="0" applyNumberFormat="1" applyFont="1" applyFill="1" applyBorder="1" applyAlignment="1">
      <alignment horizontal="left" vertical="center" wrapText="1"/>
    </xf>
    <xf numFmtId="49" fontId="53" fillId="31" borderId="18" xfId="0" applyNumberFormat="1" applyFont="1" applyFill="1" applyBorder="1" applyAlignment="1">
      <alignment horizontal="center" vertical="center" wrapText="1"/>
    </xf>
    <xf numFmtId="169" fontId="6" fillId="31" borderId="18" xfId="0" applyNumberFormat="1" applyFont="1" applyFill="1" applyBorder="1" applyAlignment="1">
      <alignment horizontal="center" vertical="center" wrapText="1"/>
    </xf>
    <xf numFmtId="170" fontId="6" fillId="31" borderId="18" xfId="0" applyNumberFormat="1" applyFont="1" applyFill="1" applyBorder="1" applyAlignment="1">
      <alignment horizontal="center" vertical="center" wrapText="1"/>
    </xf>
    <xf numFmtId="165" fontId="8" fillId="31" borderId="23" xfId="0" applyNumberFormat="1" applyFont="1" applyFill="1" applyBorder="1" applyAlignment="1">
      <alignment horizontal="center" vertical="center" wrapText="1"/>
    </xf>
    <xf numFmtId="0" fontId="4" fillId="31" borderId="74" xfId="0" applyFont="1" applyFill="1" applyBorder="1" applyAlignment="1">
      <alignment horizontal="left" vertical="center" wrapText="1"/>
    </xf>
    <xf numFmtId="166" fontId="4" fillId="31" borderId="0" xfId="0" applyNumberFormat="1" applyFont="1" applyFill="1" applyAlignment="1">
      <alignment vertical="center" wrapText="1"/>
    </xf>
    <xf numFmtId="0" fontId="4" fillId="24" borderId="0" xfId="0" applyFont="1" applyFill="1" applyAlignment="1">
      <alignment horizontal="right" wrapText="1"/>
    </xf>
    <xf numFmtId="0" fontId="60" fillId="24" borderId="0" xfId="0" applyFont="1" applyFill="1" applyAlignment="1">
      <alignment horizontal="left"/>
    </xf>
    <xf numFmtId="3" fontId="60" fillId="24" borderId="0" xfId="0" applyNumberFormat="1" applyFont="1" applyFill="1" applyAlignment="1">
      <alignment horizontal="left" wrapText="1"/>
    </xf>
    <xf numFmtId="0" fontId="62" fillId="24" borderId="0" xfId="0" applyFont="1" applyFill="1" applyAlignment="1">
      <alignment horizontal="left"/>
    </xf>
    <xf numFmtId="3" fontId="62" fillId="24" borderId="0" xfId="0" applyNumberFormat="1" applyFont="1" applyFill="1" applyAlignment="1">
      <alignment horizontal="left" wrapText="1"/>
    </xf>
    <xf numFmtId="0" fontId="5" fillId="24" borderId="0" xfId="0" applyFont="1" applyFill="1" applyAlignment="1">
      <alignment horizontal="center" wrapText="1"/>
    </xf>
    <xf numFmtId="0" fontId="63" fillId="24" borderId="0" xfId="0" applyFont="1" applyFill="1" applyAlignment="1">
      <alignment horizontal="left"/>
    </xf>
    <xf numFmtId="3" fontId="63" fillId="24" borderId="0" xfId="0" applyNumberFormat="1" applyFont="1" applyFill="1" applyAlignment="1">
      <alignment horizontal="left" wrapText="1"/>
    </xf>
    <xf numFmtId="0" fontId="38" fillId="24" borderId="0" xfId="0" applyFont="1" applyFill="1" applyAlignment="1">
      <alignment wrapText="1"/>
    </xf>
    <xf numFmtId="0" fontId="31" fillId="24" borderId="0" xfId="0" applyFont="1" applyFill="1" applyAlignment="1">
      <alignment wrapText="1"/>
    </xf>
    <xf numFmtId="0" fontId="3" fillId="24" borderId="0" xfId="0" applyFont="1" applyFill="1" applyAlignment="1">
      <alignment horizontal="right" wrapText="1"/>
    </xf>
    <xf numFmtId="0" fontId="3" fillId="24" borderId="0" xfId="0" applyFont="1" applyFill="1" applyAlignment="1">
      <alignment horizontal="center" wrapText="1"/>
    </xf>
    <xf numFmtId="0" fontId="3" fillId="24" borderId="0" xfId="0" applyFont="1" applyFill="1" applyAlignment="1">
      <alignment horizontal="left" wrapText="1"/>
    </xf>
    <xf numFmtId="0" fontId="38" fillId="24" borderId="72" xfId="0" applyFont="1" applyFill="1" applyBorder="1" applyAlignment="1">
      <alignment horizontal="center" vertical="center" wrapText="1"/>
    </xf>
    <xf numFmtId="0" fontId="31" fillId="24" borderId="24" xfId="0" applyFont="1" applyFill="1" applyBorder="1" applyAlignment="1">
      <alignment horizontal="center" vertical="center" wrapText="1"/>
    </xf>
    <xf numFmtId="0" fontId="31" fillId="24" borderId="14" xfId="0" applyFont="1" applyFill="1" applyBorder="1" applyAlignment="1">
      <alignment vertical="center" wrapText="1"/>
    </xf>
    <xf numFmtId="0" fontId="31" fillId="24" borderId="24" xfId="0" applyFont="1" applyFill="1" applyBorder="1" applyAlignment="1">
      <alignment vertical="center" wrapText="1"/>
    </xf>
    <xf numFmtId="169" fontId="31" fillId="33" borderId="10" xfId="0" applyNumberFormat="1" applyFont="1" applyFill="1" applyBorder="1" applyAlignment="1" applyProtection="1">
      <alignment horizontal="right" vertical="center" wrapText="1"/>
      <protection locked="0"/>
    </xf>
    <xf numFmtId="165" fontId="31" fillId="29" borderId="20" xfId="0" applyNumberFormat="1" applyFont="1" applyFill="1" applyBorder="1" applyAlignment="1">
      <alignment horizontal="right" vertical="center" wrapText="1"/>
    </xf>
    <xf numFmtId="49" fontId="33" fillId="24" borderId="72" xfId="0" applyNumberFormat="1" applyFont="1" applyFill="1" applyBorder="1" applyAlignment="1">
      <alignment horizontal="center" vertical="center" wrapText="1"/>
    </xf>
    <xf numFmtId="169" fontId="33" fillId="24" borderId="75" xfId="0" applyNumberFormat="1" applyFont="1" applyFill="1" applyBorder="1" applyAlignment="1">
      <alignment horizontal="center" vertical="center" wrapText="1"/>
    </xf>
    <xf numFmtId="170" fontId="33" fillId="24" borderId="75" xfId="0" applyNumberFormat="1" applyFont="1" applyFill="1" applyBorder="1" applyAlignment="1">
      <alignment horizontal="center" vertical="center" wrapText="1"/>
    </xf>
    <xf numFmtId="165" fontId="33" fillId="29" borderId="73" xfId="0" applyNumberFormat="1" applyFont="1" applyFill="1" applyBorder="1" applyAlignment="1">
      <alignment horizontal="right" vertical="center" wrapText="1"/>
    </xf>
    <xf numFmtId="165" fontId="31" fillId="29" borderId="40" xfId="0" applyNumberFormat="1" applyFont="1" applyFill="1" applyBorder="1" applyAlignment="1">
      <alignment horizontal="right" vertical="center" wrapText="1"/>
    </xf>
    <xf numFmtId="49" fontId="33" fillId="24" borderId="18" xfId="0" applyNumberFormat="1" applyFont="1" applyFill="1" applyBorder="1" applyAlignment="1">
      <alignment horizontal="center" vertical="center" wrapText="1"/>
    </xf>
    <xf numFmtId="169" fontId="33" fillId="24" borderId="64" xfId="0" applyNumberFormat="1" applyFont="1" applyFill="1" applyBorder="1" applyAlignment="1">
      <alignment horizontal="center" vertical="center" wrapText="1"/>
    </xf>
    <xf numFmtId="170" fontId="33" fillId="24" borderId="64" xfId="0" applyNumberFormat="1" applyFont="1" applyFill="1" applyBorder="1" applyAlignment="1">
      <alignment horizontal="center" vertical="center" wrapText="1"/>
    </xf>
    <xf numFmtId="165" fontId="33" fillId="25" borderId="23" xfId="0" applyNumberFormat="1" applyFont="1" applyFill="1" applyBorder="1" applyAlignment="1">
      <alignment horizontal="right" vertical="center" wrapText="1"/>
    </xf>
    <xf numFmtId="0" fontId="33" fillId="0" borderId="14" xfId="0" applyFont="1" applyBorder="1" applyAlignment="1">
      <alignment horizontal="center" vertical="center" wrapText="1"/>
    </xf>
    <xf numFmtId="49" fontId="27" fillId="0" borderId="12" xfId="0" applyNumberFormat="1" applyFont="1" applyBorder="1" applyAlignment="1">
      <alignment horizontal="center" vertical="center" wrapText="1"/>
    </xf>
    <xf numFmtId="49" fontId="33" fillId="0" borderId="72" xfId="0" applyNumberFormat="1" applyFont="1" applyBorder="1" applyAlignment="1">
      <alignment horizontal="center" vertical="center" wrapText="1"/>
    </xf>
    <xf numFmtId="169" fontId="6" fillId="24" borderId="75" xfId="0" applyNumberFormat="1" applyFont="1" applyFill="1" applyBorder="1" applyAlignment="1">
      <alignment horizontal="center" vertical="center" wrapText="1"/>
    </xf>
    <xf numFmtId="49" fontId="27" fillId="0" borderId="39" xfId="0" applyNumberFormat="1" applyFont="1" applyBorder="1" applyAlignment="1">
      <alignment horizontal="center" vertical="center" wrapText="1"/>
    </xf>
    <xf numFmtId="49" fontId="33" fillId="0" borderId="18" xfId="0" applyNumberFormat="1" applyFont="1" applyBorder="1" applyAlignment="1">
      <alignment horizontal="center" vertical="center" wrapText="1"/>
    </xf>
    <xf numFmtId="169" fontId="6" fillId="24" borderId="64" xfId="0" applyNumberFormat="1" applyFont="1" applyFill="1" applyBorder="1" applyAlignment="1">
      <alignment horizontal="center" vertical="center" wrapText="1"/>
    </xf>
    <xf numFmtId="49" fontId="6" fillId="24" borderId="18" xfId="0" applyNumberFormat="1" applyFont="1" applyFill="1" applyBorder="1" applyAlignment="1">
      <alignment horizontal="center" vertical="center" wrapText="1"/>
    </xf>
    <xf numFmtId="165" fontId="33" fillId="25" borderId="51" xfId="0" applyNumberFormat="1" applyFont="1" applyFill="1" applyBorder="1" applyAlignment="1">
      <alignment vertical="center" wrapText="1"/>
    </xf>
    <xf numFmtId="0" fontId="4" fillId="24" borderId="0" xfId="0" applyFont="1" applyFill="1"/>
    <xf numFmtId="0" fontId="31" fillId="0" borderId="1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2" fillId="31" borderId="0" xfId="0" applyFont="1" applyFill="1" applyAlignment="1">
      <alignment horizontal="left" vertical="top"/>
    </xf>
    <xf numFmtId="3" fontId="62" fillId="31" borderId="0" xfId="0" applyNumberFormat="1" applyFont="1" applyFill="1" applyAlignment="1">
      <alignment horizontal="left" vertical="top" wrapText="1"/>
    </xf>
    <xf numFmtId="170" fontId="4" fillId="31" borderId="54" xfId="0" applyNumberFormat="1" applyFont="1" applyFill="1" applyBorder="1" applyAlignment="1">
      <alignment vertical="top" wrapText="1"/>
    </xf>
    <xf numFmtId="170" fontId="22" fillId="31" borderId="54" xfId="0" applyNumberFormat="1" applyFont="1" applyFill="1" applyBorder="1" applyAlignment="1">
      <alignment vertical="top" wrapText="1"/>
    </xf>
    <xf numFmtId="0" fontId="72" fillId="31" borderId="0" xfId="0" applyFont="1" applyFill="1" applyAlignment="1">
      <alignment horizontal="left" vertical="top"/>
    </xf>
    <xf numFmtId="3" fontId="72" fillId="31" borderId="0" xfId="0" applyNumberFormat="1" applyFont="1" applyFill="1" applyAlignment="1">
      <alignment horizontal="left" vertical="top" wrapText="1"/>
    </xf>
    <xf numFmtId="0" fontId="8" fillId="31" borderId="0" xfId="0" applyFont="1" applyFill="1" applyAlignment="1">
      <alignment vertical="top" wrapText="1"/>
    </xf>
    <xf numFmtId="0" fontId="39" fillId="31" borderId="39" xfId="0" applyFont="1" applyFill="1" applyBorder="1" applyAlignment="1">
      <alignment horizontal="center" vertical="top" wrapText="1"/>
    </xf>
    <xf numFmtId="0" fontId="60" fillId="31" borderId="0" xfId="0" applyFont="1" applyFill="1" applyAlignment="1">
      <alignment horizontal="left" vertical="top"/>
    </xf>
    <xf numFmtId="0" fontId="40" fillId="31" borderId="16" xfId="0" applyFont="1" applyFill="1" applyBorder="1" applyAlignment="1">
      <alignment horizontal="center" vertical="top" wrapText="1"/>
    </xf>
    <xf numFmtId="0" fontId="31" fillId="0" borderId="12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left" vertical="center" wrapText="1"/>
    </xf>
    <xf numFmtId="49" fontId="27" fillId="0" borderId="14" xfId="0" applyNumberFormat="1" applyFont="1" applyBorder="1" applyAlignment="1">
      <alignment horizontal="center" vertical="center" wrapText="1"/>
    </xf>
    <xf numFmtId="3" fontId="27" fillId="30" borderId="14" xfId="0" applyNumberFormat="1" applyFont="1" applyFill="1" applyBorder="1" applyAlignment="1" applyProtection="1">
      <alignment horizontal="right" vertical="center" wrapText="1"/>
      <protection locked="0"/>
    </xf>
    <xf numFmtId="3" fontId="27" fillId="33" borderId="14" xfId="0" applyNumberFormat="1" applyFont="1" applyFill="1" applyBorder="1" applyAlignment="1" applyProtection="1">
      <alignment horizontal="right" vertical="center" wrapText="1"/>
      <protection locked="0"/>
    </xf>
    <xf numFmtId="3" fontId="27" fillId="29" borderId="72" xfId="0" applyNumberFormat="1" applyFont="1" applyFill="1" applyBorder="1" applyAlignment="1">
      <alignment horizontal="right" vertical="center" wrapText="1"/>
    </xf>
    <xf numFmtId="3" fontId="27" fillId="29" borderId="14" xfId="0" applyNumberFormat="1" applyFont="1" applyFill="1" applyBorder="1" applyAlignment="1">
      <alignment horizontal="right" vertical="center" wrapText="1"/>
    </xf>
    <xf numFmtId="3" fontId="4" fillId="33" borderId="14" xfId="0" applyNumberFormat="1" applyFont="1" applyFill="1" applyBorder="1" applyAlignment="1" applyProtection="1">
      <alignment horizontal="right" vertical="center" wrapText="1"/>
      <protection locked="0"/>
    </xf>
    <xf numFmtId="166" fontId="4" fillId="29" borderId="14" xfId="0" applyNumberFormat="1" applyFont="1" applyFill="1" applyBorder="1" applyAlignment="1">
      <alignment horizontal="right" vertical="center" wrapText="1"/>
    </xf>
    <xf numFmtId="165" fontId="27" fillId="29" borderId="24" xfId="0" applyNumberFormat="1" applyFont="1" applyFill="1" applyBorder="1" applyAlignment="1">
      <alignment horizontal="right" vertical="center" wrapText="1"/>
    </xf>
    <xf numFmtId="0" fontId="27" fillId="31" borderId="0" xfId="0" applyFont="1" applyFill="1"/>
    <xf numFmtId="0" fontId="27" fillId="0" borderId="15" xfId="0" applyFont="1" applyBorder="1" applyAlignment="1">
      <alignment horizontal="left" vertical="center" wrapText="1"/>
    </xf>
    <xf numFmtId="3" fontId="27" fillId="30" borderId="10" xfId="0" applyNumberFormat="1" applyFont="1" applyFill="1" applyBorder="1" applyAlignment="1" applyProtection="1">
      <alignment horizontal="right" vertical="center" wrapText="1"/>
      <protection locked="0"/>
    </xf>
    <xf numFmtId="3" fontId="27" fillId="33" borderId="10" xfId="0" applyNumberFormat="1" applyFont="1" applyFill="1" applyBorder="1" applyAlignment="1" applyProtection="1">
      <alignment horizontal="right" vertical="center" wrapText="1"/>
      <protection locked="0"/>
    </xf>
    <xf numFmtId="3" fontId="27" fillId="29" borderId="10" xfId="0" applyNumberFormat="1" applyFont="1" applyFill="1" applyBorder="1" applyAlignment="1">
      <alignment horizontal="right" vertical="center" wrapText="1"/>
    </xf>
    <xf numFmtId="165" fontId="27" fillId="29" borderId="20" xfId="0" applyNumberFormat="1" applyFont="1" applyFill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165" fontId="8" fillId="31" borderId="18" xfId="0" applyNumberFormat="1" applyFont="1" applyFill="1" applyBorder="1" applyAlignment="1">
      <alignment horizontal="center" vertical="center" wrapText="1"/>
    </xf>
    <xf numFmtId="165" fontId="8" fillId="29" borderId="23" xfId="0" applyNumberFormat="1" applyFont="1" applyFill="1" applyBorder="1" applyAlignment="1">
      <alignment horizontal="right" vertical="center"/>
    </xf>
    <xf numFmtId="0" fontId="54" fillId="24" borderId="0" xfId="0" applyFont="1" applyFill="1" applyAlignment="1">
      <alignment horizontal="left" vertical="center"/>
    </xf>
    <xf numFmtId="3" fontId="54" fillId="24" borderId="0" xfId="0" applyNumberFormat="1" applyFont="1" applyFill="1" applyAlignment="1">
      <alignment horizontal="left" vertical="center" wrapText="1"/>
    </xf>
    <xf numFmtId="0" fontId="55" fillId="24" borderId="0" xfId="0" applyFont="1" applyFill="1" applyAlignment="1">
      <alignment horizontal="left" vertical="center"/>
    </xf>
    <xf numFmtId="3" fontId="55" fillId="24" borderId="0" xfId="0" applyNumberFormat="1" applyFont="1" applyFill="1" applyAlignment="1">
      <alignment horizontal="left" vertical="center"/>
    </xf>
    <xf numFmtId="0" fontId="5" fillId="24" borderId="0" xfId="0" applyFont="1" applyFill="1" applyAlignment="1">
      <alignment vertical="center"/>
    </xf>
    <xf numFmtId="0" fontId="56" fillId="24" borderId="0" xfId="0" applyFont="1" applyFill="1" applyAlignment="1">
      <alignment horizontal="left" vertical="center"/>
    </xf>
    <xf numFmtId="3" fontId="56" fillId="24" borderId="0" xfId="0" applyNumberFormat="1" applyFont="1" applyFill="1" applyAlignment="1">
      <alignment horizontal="left" vertical="center" wrapText="1"/>
    </xf>
    <xf numFmtId="3" fontId="54" fillId="24" borderId="0" xfId="0" applyNumberFormat="1" applyFont="1" applyFill="1" applyAlignment="1">
      <alignment horizontal="left" vertical="center"/>
    </xf>
    <xf numFmtId="0" fontId="53" fillId="24" borderId="13" xfId="0" applyFont="1" applyFill="1" applyBorder="1" applyAlignment="1">
      <alignment horizontal="center" vertical="center" wrapText="1"/>
    </xf>
    <xf numFmtId="0" fontId="53" fillId="24" borderId="14" xfId="0" applyFont="1" applyFill="1" applyBorder="1" applyAlignment="1">
      <alignment vertical="center" wrapText="1"/>
    </xf>
    <xf numFmtId="0" fontId="53" fillId="24" borderId="24" xfId="0" applyFont="1" applyFill="1" applyBorder="1" applyAlignment="1">
      <alignment vertical="center" wrapText="1"/>
    </xf>
    <xf numFmtId="0" fontId="31" fillId="24" borderId="15" xfId="0" applyFont="1" applyFill="1" applyBorder="1" applyAlignment="1">
      <alignment horizontal="left" vertical="center" wrapText="1"/>
    </xf>
    <xf numFmtId="3" fontId="4" fillId="33" borderId="10" xfId="0" applyNumberFormat="1" applyFont="1" applyFill="1" applyBorder="1" applyAlignment="1" applyProtection="1">
      <alignment horizontal="right" vertical="center" wrapText="1"/>
      <protection locked="0"/>
    </xf>
    <xf numFmtId="0" fontId="4" fillId="24" borderId="0" xfId="0" applyFont="1" applyFill="1" applyAlignment="1">
      <alignment vertical="center"/>
    </xf>
    <xf numFmtId="3" fontId="31" fillId="33" borderId="10" xfId="0" applyNumberFormat="1" applyFont="1" applyFill="1" applyBorder="1" applyAlignment="1" applyProtection="1">
      <alignment horizontal="right" vertical="center" wrapText="1"/>
      <protection locked="0"/>
    </xf>
    <xf numFmtId="0" fontId="57" fillId="24" borderId="0" xfId="0" applyFont="1" applyFill="1" applyAlignment="1">
      <alignment horizontal="left" vertical="center"/>
    </xf>
    <xf numFmtId="3" fontId="57" fillId="24" borderId="0" xfId="0" applyNumberFormat="1" applyFont="1" applyFill="1" applyAlignment="1">
      <alignment horizontal="left" vertical="center"/>
    </xf>
    <xf numFmtId="0" fontId="8" fillId="24" borderId="0" xfId="0" applyFont="1" applyFill="1" applyAlignment="1">
      <alignment vertical="center"/>
    </xf>
    <xf numFmtId="3" fontId="31" fillId="24" borderId="10" xfId="0" applyNumberFormat="1" applyFont="1" applyFill="1" applyBorder="1" applyAlignment="1">
      <alignment horizontal="right" vertical="center" wrapText="1"/>
    </xf>
    <xf numFmtId="166" fontId="31" fillId="24" borderId="20" xfId="0" applyNumberFormat="1" applyFont="1" applyFill="1" applyBorder="1" applyAlignment="1">
      <alignment horizontal="right" vertical="center" wrapText="1"/>
    </xf>
    <xf numFmtId="49" fontId="31" fillId="26" borderId="11" xfId="0" applyNumberFormat="1" applyFont="1" applyFill="1" applyBorder="1" applyAlignment="1" applyProtection="1">
      <alignment horizontal="left" vertical="center" wrapText="1"/>
      <protection locked="0"/>
    </xf>
    <xf numFmtId="169" fontId="4" fillId="26" borderId="12" xfId="0" applyNumberFormat="1" applyFont="1" applyFill="1" applyBorder="1" applyAlignment="1" applyProtection="1">
      <alignment horizontal="right" vertical="center" wrapText="1"/>
      <protection locked="0"/>
    </xf>
    <xf numFmtId="3" fontId="4" fillId="33" borderId="12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72" xfId="0" applyNumberFormat="1" applyFont="1" applyBorder="1" applyAlignment="1">
      <alignment horizontal="center" vertical="center" wrapText="1"/>
    </xf>
    <xf numFmtId="169" fontId="53" fillId="24" borderId="72" xfId="0" applyNumberFormat="1" applyFont="1" applyFill="1" applyBorder="1" applyAlignment="1">
      <alignment horizontal="center" vertical="center" wrapText="1"/>
    </xf>
    <xf numFmtId="3" fontId="53" fillId="24" borderId="72" xfId="0" applyNumberFormat="1" applyFont="1" applyFill="1" applyBorder="1" applyAlignment="1">
      <alignment horizontal="center" vertical="center" wrapText="1"/>
    </xf>
    <xf numFmtId="166" fontId="53" fillId="29" borderId="73" xfId="0" applyNumberFormat="1" applyFont="1" applyFill="1" applyBorder="1" applyAlignment="1">
      <alignment horizontal="right" vertical="center" wrapText="1"/>
    </xf>
    <xf numFmtId="0" fontId="8" fillId="24" borderId="13" xfId="0" applyFont="1" applyFill="1" applyBorder="1" applyAlignment="1">
      <alignment horizontal="center" vertical="center"/>
    </xf>
    <xf numFmtId="0" fontId="8" fillId="24" borderId="14" xfId="0" applyFont="1" applyFill="1" applyBorder="1" applyAlignment="1">
      <alignment vertical="center"/>
    </xf>
    <xf numFmtId="3" fontId="8" fillId="24" borderId="14" xfId="0" applyNumberFormat="1" applyFont="1" applyFill="1" applyBorder="1" applyAlignment="1">
      <alignment vertical="center"/>
    </xf>
    <xf numFmtId="0" fontId="8" fillId="24" borderId="24" xfId="0" applyFont="1" applyFill="1" applyBorder="1" applyAlignment="1">
      <alignment vertical="center"/>
    </xf>
    <xf numFmtId="3" fontId="31" fillId="33" borderId="12" xfId="0" applyNumberFormat="1" applyFont="1" applyFill="1" applyBorder="1" applyAlignment="1" applyProtection="1">
      <alignment horizontal="right" vertical="center" wrapText="1"/>
      <protection locked="0"/>
    </xf>
    <xf numFmtId="0" fontId="53" fillId="24" borderId="17" xfId="0" applyFont="1" applyFill="1" applyBorder="1" applyAlignment="1">
      <alignment horizontal="left" vertical="center" wrapText="1"/>
    </xf>
    <xf numFmtId="169" fontId="53" fillId="24" borderId="18" xfId="0" applyNumberFormat="1" applyFont="1" applyFill="1" applyBorder="1" applyAlignment="1">
      <alignment horizontal="center" vertical="center" wrapText="1"/>
    </xf>
    <xf numFmtId="3" fontId="53" fillId="24" borderId="18" xfId="0" applyNumberFormat="1" applyFont="1" applyFill="1" applyBorder="1" applyAlignment="1">
      <alignment horizontal="center" vertical="center" wrapText="1"/>
    </xf>
    <xf numFmtId="166" fontId="6" fillId="25" borderId="23" xfId="0" applyNumberFormat="1" applyFont="1" applyFill="1" applyBorder="1" applyAlignment="1">
      <alignment horizontal="right" vertical="center" wrapText="1"/>
    </xf>
    <xf numFmtId="49" fontId="27" fillId="0" borderId="10" xfId="0" applyNumberFormat="1" applyFont="1" applyBorder="1" applyAlignment="1">
      <alignment horizontal="center" vertical="top" wrapText="1"/>
    </xf>
    <xf numFmtId="49" fontId="27" fillId="0" borderId="39" xfId="0" applyNumberFormat="1" applyFont="1" applyBorder="1" applyAlignment="1">
      <alignment horizontal="center" vertical="top" wrapText="1"/>
    </xf>
    <xf numFmtId="169" fontId="53" fillId="0" borderId="18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6" fillId="0" borderId="60" xfId="0" applyFont="1" applyBorder="1" applyAlignment="1">
      <alignment vertical="center" wrapText="1"/>
    </xf>
    <xf numFmtId="166" fontId="8" fillId="25" borderId="51" xfId="0" applyNumberFormat="1" applyFont="1" applyFill="1" applyBorder="1" applyAlignment="1">
      <alignment horizontal="right" vertical="center"/>
    </xf>
    <xf numFmtId="3" fontId="4" fillId="24" borderId="0" xfId="0" applyNumberFormat="1" applyFont="1" applyFill="1" applyAlignment="1">
      <alignment horizontal="left" vertical="center"/>
    </xf>
    <xf numFmtId="3" fontId="5" fillId="24" borderId="0" xfId="0" applyNumberFormat="1" applyFont="1" applyFill="1" applyAlignment="1">
      <alignment horizontal="left" vertical="center"/>
    </xf>
    <xf numFmtId="0" fontId="5" fillId="24" borderId="0" xfId="0" applyFont="1" applyFill="1" applyAlignment="1">
      <alignment horizontal="left" vertical="center"/>
    </xf>
    <xf numFmtId="0" fontId="63" fillId="24" borderId="0" xfId="0" applyFont="1" applyFill="1" applyAlignment="1">
      <alignment horizontal="left" vertical="center"/>
    </xf>
    <xf numFmtId="3" fontId="31" fillId="24" borderId="0" xfId="0" applyNumberFormat="1" applyFont="1" applyFill="1" applyAlignment="1">
      <alignment horizontal="left" vertical="center"/>
    </xf>
    <xf numFmtId="0" fontId="31" fillId="24" borderId="0" xfId="0" applyFont="1" applyFill="1" applyAlignment="1">
      <alignment horizontal="left" vertical="center"/>
    </xf>
    <xf numFmtId="169" fontId="8" fillId="24" borderId="14" xfId="0" applyNumberFormat="1" applyFont="1" applyFill="1" applyBorder="1" applyAlignment="1">
      <alignment horizontal="center" vertical="center" wrapText="1"/>
    </xf>
    <xf numFmtId="170" fontId="8" fillId="24" borderId="14" xfId="0" applyNumberFormat="1" applyFont="1" applyFill="1" applyBorder="1" applyAlignment="1">
      <alignment horizontal="right" vertical="center" wrapText="1"/>
    </xf>
    <xf numFmtId="173" fontId="8" fillId="24" borderId="24" xfId="0" applyNumberFormat="1" applyFont="1" applyFill="1" applyBorder="1" applyAlignment="1">
      <alignment horizontal="right" vertical="center" wrapText="1"/>
    </xf>
    <xf numFmtId="173" fontId="4" fillId="29" borderId="20" xfId="0" applyNumberFormat="1" applyFont="1" applyFill="1" applyBorder="1" applyAlignment="1">
      <alignment horizontal="right" vertical="center" wrapText="1"/>
    </xf>
    <xf numFmtId="169" fontId="4" fillId="26" borderId="39" xfId="0" applyNumberFormat="1" applyFont="1" applyFill="1" applyBorder="1" applyAlignment="1" applyProtection="1">
      <alignment horizontal="right" vertical="center" wrapText="1"/>
      <protection locked="0"/>
    </xf>
    <xf numFmtId="173" fontId="8" fillId="29" borderId="23" xfId="0" applyNumberFormat="1" applyFont="1" applyFill="1" applyBorder="1" applyAlignment="1">
      <alignment horizontal="right" vertical="center" wrapText="1"/>
    </xf>
    <xf numFmtId="49" fontId="27" fillId="24" borderId="14" xfId="0" applyNumberFormat="1" applyFont="1" applyFill="1" applyBorder="1" applyAlignment="1">
      <alignment horizontal="center" vertical="center" wrapText="1"/>
    </xf>
    <xf numFmtId="169" fontId="8" fillId="24" borderId="14" xfId="0" applyNumberFormat="1" applyFont="1" applyFill="1" applyBorder="1" applyAlignment="1">
      <alignment horizontal="right" vertical="center" wrapText="1"/>
    </xf>
    <xf numFmtId="0" fontId="27" fillId="24" borderId="0" xfId="0" applyFont="1" applyFill="1" applyAlignment="1">
      <alignment vertical="center"/>
    </xf>
    <xf numFmtId="170" fontId="4" fillId="33" borderId="12" xfId="0" applyNumberFormat="1" applyFont="1" applyFill="1" applyBorder="1" applyAlignment="1" applyProtection="1">
      <alignment horizontal="right" vertical="center" wrapText="1"/>
      <protection locked="0"/>
    </xf>
    <xf numFmtId="169" fontId="8" fillId="24" borderId="72" xfId="0" applyNumberFormat="1" applyFont="1" applyFill="1" applyBorder="1" applyAlignment="1">
      <alignment horizontal="center" vertical="center" wrapText="1"/>
    </xf>
    <xf numFmtId="170" fontId="8" fillId="24" borderId="72" xfId="0" applyNumberFormat="1" applyFont="1" applyFill="1" applyBorder="1" applyAlignment="1">
      <alignment horizontal="center" vertical="center" wrapText="1"/>
    </xf>
    <xf numFmtId="173" fontId="8" fillId="29" borderId="73" xfId="0" applyNumberFormat="1" applyFont="1" applyFill="1" applyBorder="1" applyAlignment="1">
      <alignment horizontal="right" vertical="center" wrapText="1"/>
    </xf>
    <xf numFmtId="170" fontId="8" fillId="24" borderId="14" xfId="0" applyNumberFormat="1" applyFont="1" applyFill="1" applyBorder="1" applyAlignment="1">
      <alignment horizontal="center" vertical="center" wrapText="1"/>
    </xf>
    <xf numFmtId="169" fontId="8" fillId="0" borderId="18" xfId="0" applyNumberFormat="1" applyFont="1" applyBorder="1" applyAlignment="1">
      <alignment horizontal="center" vertical="center" wrapText="1"/>
    </xf>
    <xf numFmtId="173" fontId="6" fillId="29" borderId="51" xfId="0" applyNumberFormat="1" applyFont="1" applyFill="1" applyBorder="1" applyAlignment="1">
      <alignment vertical="center"/>
    </xf>
    <xf numFmtId="0" fontId="54" fillId="24" borderId="0" xfId="0" applyFont="1" applyFill="1" applyAlignment="1" applyProtection="1">
      <alignment horizontal="left" vertical="center"/>
      <protection locked="0"/>
    </xf>
    <xf numFmtId="3" fontId="54" fillId="24" borderId="0" xfId="0" applyNumberFormat="1" applyFont="1" applyFill="1" applyAlignment="1" applyProtection="1">
      <alignment horizontal="left" vertical="center"/>
      <protection locked="0"/>
    </xf>
    <xf numFmtId="0" fontId="4" fillId="24" borderId="0" xfId="0" applyFont="1" applyFill="1" applyAlignment="1" applyProtection="1">
      <alignment vertical="center" wrapText="1"/>
      <protection locked="0"/>
    </xf>
    <xf numFmtId="0" fontId="55" fillId="24" borderId="0" xfId="0" applyFont="1" applyFill="1" applyAlignment="1" applyProtection="1">
      <alignment horizontal="left" vertical="center"/>
      <protection locked="0"/>
    </xf>
    <xf numFmtId="3" fontId="55" fillId="24" borderId="0" xfId="0" applyNumberFormat="1" applyFont="1" applyFill="1" applyAlignment="1" applyProtection="1">
      <alignment horizontal="left" vertical="center"/>
      <protection locked="0"/>
    </xf>
    <xf numFmtId="0" fontId="5" fillId="24" borderId="0" xfId="0" applyFont="1" applyFill="1" applyAlignment="1" applyProtection="1">
      <alignment vertical="center" wrapText="1"/>
      <protection locked="0"/>
    </xf>
    <xf numFmtId="0" fontId="56" fillId="24" borderId="0" xfId="0" applyFont="1" applyFill="1" applyAlignment="1" applyProtection="1">
      <alignment horizontal="left" vertical="center"/>
      <protection locked="0"/>
    </xf>
    <xf numFmtId="3" fontId="56" fillId="24" borderId="0" xfId="0" applyNumberFormat="1" applyFont="1" applyFill="1" applyAlignment="1" applyProtection="1">
      <alignment horizontal="left" vertical="center"/>
      <protection locked="0"/>
    </xf>
    <xf numFmtId="0" fontId="31" fillId="24" borderId="0" xfId="0" applyFont="1" applyFill="1" applyAlignment="1" applyProtection="1">
      <alignment vertical="center" wrapText="1"/>
      <protection locked="0"/>
    </xf>
    <xf numFmtId="0" fontId="31" fillId="24" borderId="14" xfId="0" applyFont="1" applyFill="1" applyBorder="1" applyAlignment="1">
      <alignment horizontal="center" vertical="center" wrapText="1"/>
    </xf>
    <xf numFmtId="0" fontId="57" fillId="24" borderId="0" xfId="0" applyFont="1" applyFill="1" applyAlignment="1" applyProtection="1">
      <alignment horizontal="left" vertical="center"/>
      <protection locked="0"/>
    </xf>
    <xf numFmtId="3" fontId="57" fillId="24" borderId="0" xfId="0" applyNumberFormat="1" applyFont="1" applyFill="1" applyAlignment="1" applyProtection="1">
      <alignment horizontal="left" vertical="center"/>
      <protection locked="0"/>
    </xf>
    <xf numFmtId="0" fontId="6" fillId="24" borderId="0" xfId="0" applyFont="1" applyFill="1" applyAlignment="1" applyProtection="1">
      <alignment vertical="center" wrapText="1"/>
      <protection locked="0"/>
    </xf>
    <xf numFmtId="165" fontId="8" fillId="24" borderId="24" xfId="0" applyNumberFormat="1" applyFont="1" applyFill="1" applyBorder="1" applyAlignment="1">
      <alignment horizontal="center" vertical="center" wrapText="1"/>
    </xf>
    <xf numFmtId="169" fontId="4" fillId="33" borderId="12" xfId="0" applyNumberFormat="1" applyFont="1" applyFill="1" applyBorder="1" applyAlignment="1" applyProtection="1">
      <alignment horizontal="right" vertical="center" wrapText="1"/>
      <protection locked="0"/>
    </xf>
    <xf numFmtId="165" fontId="8" fillId="29" borderId="23" xfId="0" applyNumberFormat="1" applyFont="1" applyFill="1" applyBorder="1" applyAlignment="1">
      <alignment horizontal="right" vertical="center" wrapText="1"/>
    </xf>
    <xf numFmtId="165" fontId="8" fillId="29" borderId="73" xfId="0" applyNumberFormat="1" applyFont="1" applyFill="1" applyBorder="1" applyAlignment="1">
      <alignment horizontal="right" vertical="center" wrapText="1"/>
    </xf>
    <xf numFmtId="165" fontId="6" fillId="29" borderId="51" xfId="0" applyNumberFormat="1" applyFont="1" applyFill="1" applyBorder="1" applyAlignment="1">
      <alignment vertical="center" wrapText="1"/>
    </xf>
    <xf numFmtId="0" fontId="7" fillId="24" borderId="0" xfId="0" applyFont="1" applyFill="1" applyAlignment="1">
      <alignment horizontal="center" vertical="top" wrapText="1"/>
    </xf>
    <xf numFmtId="0" fontId="0" fillId="0" borderId="0" xfId="0" applyAlignment="1">
      <alignment vertical="top" wrapText="1"/>
    </xf>
    <xf numFmtId="3" fontId="56" fillId="24" borderId="0" xfId="0" applyNumberFormat="1" applyFont="1" applyFill="1" applyAlignment="1">
      <alignment horizontal="left" vertical="center"/>
    </xf>
    <xf numFmtId="0" fontId="31" fillId="24" borderId="0" xfId="0" applyFont="1" applyFill="1" applyAlignment="1">
      <alignment horizontal="center" vertical="center" wrapText="1"/>
    </xf>
    <xf numFmtId="0" fontId="27" fillId="24" borderId="0" xfId="0" applyFont="1" applyFill="1" applyAlignment="1">
      <alignment vertical="center" wrapText="1"/>
    </xf>
    <xf numFmtId="0" fontId="4" fillId="24" borderId="13" xfId="0" applyFont="1" applyFill="1" applyBorder="1" applyAlignment="1">
      <alignment horizontal="center" vertical="center" wrapText="1"/>
    </xf>
    <xf numFmtId="0" fontId="4" fillId="24" borderId="14" xfId="0" applyFont="1" applyFill="1" applyBorder="1" applyAlignment="1">
      <alignment horizontal="center" vertical="center" wrapText="1"/>
    </xf>
    <xf numFmtId="0" fontId="40" fillId="24" borderId="24" xfId="0" applyFont="1" applyFill="1" applyBorder="1" applyAlignment="1">
      <alignment horizontal="center" vertical="center" wrapText="1"/>
    </xf>
    <xf numFmtId="0" fontId="31" fillId="24" borderId="11" xfId="0" applyFont="1" applyFill="1" applyBorder="1" applyAlignment="1">
      <alignment horizontal="center" vertical="center" wrapText="1"/>
    </xf>
    <xf numFmtId="0" fontId="31" fillId="24" borderId="12" xfId="0" applyFont="1" applyFill="1" applyBorder="1" applyAlignment="1">
      <alignment horizontal="center" vertical="center" wrapText="1"/>
    </xf>
    <xf numFmtId="0" fontId="4" fillId="24" borderId="12" xfId="0" applyFont="1" applyFill="1" applyBorder="1" applyAlignment="1">
      <alignment horizontal="center" vertical="center" wrapText="1"/>
    </xf>
    <xf numFmtId="0" fontId="31" fillId="24" borderId="22" xfId="0" applyFont="1" applyFill="1" applyBorder="1" applyAlignment="1">
      <alignment horizontal="center" vertical="center" wrapText="1"/>
    </xf>
    <xf numFmtId="0" fontId="8" fillId="24" borderId="13" xfId="0" applyFont="1" applyFill="1" applyBorder="1" applyAlignment="1">
      <alignment horizontal="center" vertical="center" wrapText="1"/>
    </xf>
    <xf numFmtId="169" fontId="4" fillId="24" borderId="14" xfId="0" applyNumberFormat="1" applyFont="1" applyFill="1" applyBorder="1" applyAlignment="1">
      <alignment horizontal="right" vertical="center" wrapText="1"/>
    </xf>
    <xf numFmtId="173" fontId="4" fillId="24" borderId="14" xfId="0" applyNumberFormat="1" applyFont="1" applyFill="1" applyBorder="1" applyAlignment="1">
      <alignment horizontal="right" vertical="center" wrapText="1"/>
    </xf>
    <xf numFmtId="0" fontId="4" fillId="24" borderId="14" xfId="0" applyFont="1" applyFill="1" applyBorder="1" applyAlignment="1">
      <alignment vertical="center" wrapText="1"/>
    </xf>
    <xf numFmtId="165" fontId="4" fillId="24" borderId="24" xfId="0" applyNumberFormat="1" applyFont="1" applyFill="1" applyBorder="1" applyAlignment="1">
      <alignment vertical="center" wrapText="1"/>
    </xf>
    <xf numFmtId="169" fontId="4" fillId="24" borderId="10" xfId="0" applyNumberFormat="1" applyFont="1" applyFill="1" applyBorder="1" applyAlignment="1">
      <alignment horizontal="center" vertical="center" wrapText="1"/>
    </xf>
    <xf numFmtId="165" fontId="4" fillId="29" borderId="20" xfId="0" applyNumberFormat="1" applyFont="1" applyFill="1" applyBorder="1" applyAlignment="1">
      <alignment vertical="center" wrapText="1"/>
    </xf>
    <xf numFmtId="173" fontId="4" fillId="31" borderId="10" xfId="0" applyNumberFormat="1" applyFont="1" applyFill="1" applyBorder="1" applyAlignment="1">
      <alignment horizontal="right" vertical="center" wrapText="1"/>
    </xf>
    <xf numFmtId="169" fontId="4" fillId="31" borderId="10" xfId="0" applyNumberFormat="1" applyFont="1" applyFill="1" applyBorder="1" applyAlignment="1">
      <alignment vertical="center" wrapText="1"/>
    </xf>
    <xf numFmtId="165" fontId="4" fillId="31" borderId="20" xfId="0" applyNumberFormat="1" applyFont="1" applyFill="1" applyBorder="1" applyAlignment="1">
      <alignment vertical="center" wrapText="1"/>
    </xf>
    <xf numFmtId="0" fontId="8" fillId="24" borderId="71" xfId="0" applyFont="1" applyFill="1" applyBorder="1" applyAlignment="1">
      <alignment horizontal="left" vertical="center" wrapText="1"/>
    </xf>
    <xf numFmtId="49" fontId="8" fillId="24" borderId="72" xfId="0" applyNumberFormat="1" applyFont="1" applyFill="1" applyBorder="1" applyAlignment="1">
      <alignment horizontal="center" vertical="center" wrapText="1"/>
    </xf>
    <xf numFmtId="0" fontId="8" fillId="24" borderId="72" xfId="0" applyFont="1" applyFill="1" applyBorder="1" applyAlignment="1">
      <alignment horizontal="center" vertical="center" wrapText="1"/>
    </xf>
    <xf numFmtId="169" fontId="4" fillId="24" borderId="14" xfId="0" applyNumberFormat="1" applyFont="1" applyFill="1" applyBorder="1" applyAlignment="1">
      <alignment vertical="center" wrapText="1"/>
    </xf>
    <xf numFmtId="0" fontId="4" fillId="26" borderId="15" xfId="0" applyFont="1" applyFill="1" applyBorder="1" applyAlignment="1" applyProtection="1">
      <alignment horizontal="left" vertical="center" wrapText="1"/>
      <protection locked="0"/>
    </xf>
    <xf numFmtId="0" fontId="4" fillId="26" borderId="36" xfId="0" applyFont="1" applyFill="1" applyBorder="1" applyAlignment="1" applyProtection="1">
      <alignment horizontal="left" vertical="center" wrapText="1"/>
      <protection locked="0"/>
    </xf>
    <xf numFmtId="49" fontId="4" fillId="24" borderId="39" xfId="0" applyNumberFormat="1" applyFont="1" applyFill="1" applyBorder="1" applyAlignment="1">
      <alignment horizontal="center" vertical="center" wrapText="1"/>
    </xf>
    <xf numFmtId="0" fontId="8" fillId="24" borderId="17" xfId="0" applyFont="1" applyFill="1" applyBorder="1" applyAlignment="1">
      <alignment horizontal="left" vertical="center" wrapText="1"/>
    </xf>
    <xf numFmtId="49" fontId="8" fillId="24" borderId="18" xfId="0" applyNumberFormat="1" applyFont="1" applyFill="1" applyBorder="1" applyAlignment="1">
      <alignment horizontal="center" vertical="center" wrapText="1"/>
    </xf>
    <xf numFmtId="169" fontId="8" fillId="24" borderId="18" xfId="0" applyNumberFormat="1" applyFont="1" applyFill="1" applyBorder="1" applyAlignment="1">
      <alignment horizontal="center" vertical="center" wrapText="1"/>
    </xf>
    <xf numFmtId="0" fontId="8" fillId="0" borderId="60" xfId="0" applyFont="1" applyBorder="1" applyAlignment="1">
      <alignment horizontal="left" vertical="center" wrapText="1"/>
    </xf>
    <xf numFmtId="173" fontId="8" fillId="0" borderId="18" xfId="0" applyNumberFormat="1" applyFont="1" applyBorder="1" applyAlignment="1">
      <alignment horizontal="center" vertical="center" wrapText="1"/>
    </xf>
    <xf numFmtId="0" fontId="8" fillId="31" borderId="0" xfId="0" applyFont="1" applyFill="1" applyAlignment="1">
      <alignment vertical="center" wrapText="1"/>
    </xf>
    <xf numFmtId="0" fontId="28" fillId="31" borderId="10" xfId="0" applyFont="1" applyFill="1" applyBorder="1" applyAlignment="1">
      <alignment horizontal="center" vertical="center" wrapText="1"/>
    </xf>
    <xf numFmtId="0" fontId="34" fillId="31" borderId="10" xfId="0" applyFont="1" applyFill="1" applyBorder="1" applyAlignment="1">
      <alignment horizontal="center" vertical="center" wrapText="1"/>
    </xf>
    <xf numFmtId="0" fontId="59" fillId="0" borderId="10" xfId="0" applyFont="1" applyBorder="1" applyAlignment="1">
      <alignment horizontal="center" vertical="center" wrapText="1"/>
    </xf>
    <xf numFmtId="0" fontId="34" fillId="31" borderId="11" xfId="0" applyFont="1" applyFill="1" applyBorder="1" applyAlignment="1">
      <alignment horizontal="center" vertical="center"/>
    </xf>
    <xf numFmtId="0" fontId="34" fillId="31" borderId="12" xfId="0" applyFont="1" applyFill="1" applyBorder="1" applyAlignment="1">
      <alignment horizontal="center" vertical="center" wrapText="1"/>
    </xf>
    <xf numFmtId="0" fontId="34" fillId="31" borderId="12" xfId="0" applyFont="1" applyFill="1" applyBorder="1" applyAlignment="1">
      <alignment horizontal="center" vertical="center"/>
    </xf>
    <xf numFmtId="0" fontId="59" fillId="31" borderId="13" xfId="0" applyFont="1" applyFill="1" applyBorder="1" applyAlignment="1">
      <alignment vertical="center" wrapText="1"/>
    </xf>
    <xf numFmtId="49" fontId="59" fillId="31" borderId="14" xfId="0" applyNumberFormat="1" applyFont="1" applyFill="1" applyBorder="1" applyAlignment="1">
      <alignment horizontal="center" vertical="center" wrapText="1"/>
    </xf>
    <xf numFmtId="0" fontId="59" fillId="31" borderId="14" xfId="0" applyFont="1" applyFill="1" applyBorder="1" applyAlignment="1">
      <alignment horizontal="center" vertical="center" wrapText="1"/>
    </xf>
    <xf numFmtId="0" fontId="28" fillId="31" borderId="15" xfId="0" applyFont="1" applyFill="1" applyBorder="1" applyAlignment="1">
      <alignment horizontal="center" vertical="center" wrapText="1"/>
    </xf>
    <xf numFmtId="49" fontId="28" fillId="31" borderId="10" xfId="0" applyNumberFormat="1" applyFont="1" applyFill="1" applyBorder="1" applyAlignment="1">
      <alignment horizontal="center" vertical="center" wrapText="1"/>
    </xf>
    <xf numFmtId="0" fontId="28" fillId="31" borderId="10" xfId="0" applyFont="1" applyFill="1" applyBorder="1" applyAlignment="1">
      <alignment vertical="center" wrapText="1"/>
    </xf>
    <xf numFmtId="0" fontId="28" fillId="30" borderId="15" xfId="0" applyFont="1" applyFill="1" applyBorder="1" applyAlignment="1" applyProtection="1">
      <alignment horizontal="left" vertical="center" wrapText="1"/>
      <protection locked="0"/>
    </xf>
    <xf numFmtId="3" fontId="28" fillId="30" borderId="10" xfId="0" applyNumberFormat="1" applyFont="1" applyFill="1" applyBorder="1" applyAlignment="1" applyProtection="1">
      <alignment horizontal="right" vertical="center" wrapText="1"/>
      <protection locked="0"/>
    </xf>
    <xf numFmtId="0" fontId="59" fillId="31" borderId="15" xfId="0" applyFont="1" applyFill="1" applyBorder="1" applyAlignment="1">
      <alignment vertical="center" wrapText="1"/>
    </xf>
    <xf numFmtId="49" fontId="59" fillId="31" borderId="10" xfId="0" applyNumberFormat="1" applyFont="1" applyFill="1" applyBorder="1" applyAlignment="1">
      <alignment horizontal="center" vertical="center" wrapText="1"/>
    </xf>
    <xf numFmtId="0" fontId="59" fillId="31" borderId="16" xfId="0" applyFont="1" applyFill="1" applyBorder="1" applyAlignment="1">
      <alignment horizontal="center" vertical="center" wrapText="1"/>
    </xf>
    <xf numFmtId="0" fontId="28" fillId="30" borderId="11" xfId="0" applyFont="1" applyFill="1" applyBorder="1" applyAlignment="1" applyProtection="1">
      <alignment horizontal="left" vertical="center" wrapText="1"/>
      <protection locked="0"/>
    </xf>
    <xf numFmtId="0" fontId="59" fillId="31" borderId="17" xfId="0" applyFont="1" applyFill="1" applyBorder="1" applyAlignment="1">
      <alignment horizontal="left" vertical="center" wrapText="1"/>
    </xf>
    <xf numFmtId="49" fontId="59" fillId="31" borderId="18" xfId="0" applyNumberFormat="1" applyFont="1" applyFill="1" applyBorder="1" applyAlignment="1">
      <alignment horizontal="center" vertical="center" wrapText="1"/>
    </xf>
    <xf numFmtId="0" fontId="59" fillId="31" borderId="18" xfId="0" applyFont="1" applyFill="1" applyBorder="1" applyAlignment="1">
      <alignment horizontal="center" vertical="center" wrapText="1"/>
    </xf>
    <xf numFmtId="0" fontId="59" fillId="31" borderId="0" xfId="0" applyFont="1" applyFill="1" applyAlignment="1">
      <alignment horizontal="left" vertical="center" wrapText="1"/>
    </xf>
    <xf numFmtId="49" fontId="59" fillId="31" borderId="0" xfId="0" applyNumberFormat="1" applyFont="1" applyFill="1" applyAlignment="1">
      <alignment horizontal="center" vertical="center" wrapText="1"/>
    </xf>
    <xf numFmtId="49" fontId="59" fillId="31" borderId="0" xfId="0" applyNumberFormat="1" applyFont="1" applyFill="1" applyAlignment="1">
      <alignment vertical="center" wrapText="1"/>
    </xf>
    <xf numFmtId="49" fontId="27" fillId="30" borderId="36" xfId="0" applyNumberFormat="1" applyFont="1" applyFill="1" applyBorder="1" applyAlignment="1" applyProtection="1">
      <alignment horizontal="left" vertical="center" wrapText="1"/>
      <protection locked="0"/>
    </xf>
    <xf numFmtId="0" fontId="27" fillId="31" borderId="0" xfId="0" applyFont="1" applyFill="1" applyAlignment="1">
      <alignment vertical="center" wrapText="1"/>
    </xf>
    <xf numFmtId="0" fontId="8" fillId="31" borderId="17" xfId="0" applyFont="1" applyFill="1" applyBorder="1" applyAlignment="1">
      <alignment horizontal="left" vertical="center" wrapText="1"/>
    </xf>
    <xf numFmtId="3" fontId="63" fillId="31" borderId="0" xfId="0" applyNumberFormat="1" applyFont="1" applyFill="1" applyAlignment="1">
      <alignment horizontal="left" vertical="center"/>
    </xf>
    <xf numFmtId="0" fontId="27" fillId="31" borderId="14" xfId="0" applyFont="1" applyFill="1" applyBorder="1" applyAlignment="1">
      <alignment horizontal="center" vertical="top" wrapText="1"/>
    </xf>
    <xf numFmtId="0" fontId="4" fillId="31" borderId="14" xfId="0" applyFont="1" applyFill="1" applyBorder="1" applyAlignment="1">
      <alignment horizontal="center" vertical="top" wrapText="1"/>
    </xf>
    <xf numFmtId="49" fontId="53" fillId="31" borderId="14" xfId="0" applyNumberFormat="1" applyFont="1" applyFill="1" applyBorder="1" applyAlignment="1">
      <alignment horizontal="center" vertical="center" wrapText="1"/>
    </xf>
    <xf numFmtId="165" fontId="6" fillId="29" borderId="14" xfId="0" applyNumberFormat="1" applyFont="1" applyFill="1" applyBorder="1" applyAlignment="1">
      <alignment horizontal="right" vertical="center" wrapText="1"/>
    </xf>
    <xf numFmtId="49" fontId="6" fillId="31" borderId="24" xfId="0" applyNumberFormat="1" applyFont="1" applyFill="1" applyBorder="1" applyAlignment="1">
      <alignment horizontal="left" vertical="center" wrapText="1"/>
    </xf>
    <xf numFmtId="49" fontId="31" fillId="31" borderId="10" xfId="0" applyNumberFormat="1" applyFont="1" applyFill="1" applyBorder="1" applyAlignment="1">
      <alignment horizontal="center" vertical="center" wrapText="1"/>
    </xf>
    <xf numFmtId="165" fontId="4" fillId="31" borderId="10" xfId="0" applyNumberFormat="1" applyFont="1" applyFill="1" applyBorder="1" applyAlignment="1">
      <alignment horizontal="right" vertical="center" wrapText="1"/>
    </xf>
    <xf numFmtId="49" fontId="4" fillId="31" borderId="20" xfId="0" applyNumberFormat="1" applyFont="1" applyFill="1" applyBorder="1" applyAlignment="1">
      <alignment horizontal="left" vertical="center" wrapText="1"/>
    </xf>
    <xf numFmtId="165" fontId="4" fillId="30" borderId="10" xfId="0" applyNumberFormat="1" applyFont="1" applyFill="1" applyBorder="1" applyAlignment="1" applyProtection="1">
      <alignment horizontal="right" vertical="center" wrapText="1"/>
      <protection locked="0"/>
    </xf>
    <xf numFmtId="49" fontId="4" fillId="30" borderId="20" xfId="0" applyNumberFormat="1" applyFont="1" applyFill="1" applyBorder="1" applyAlignment="1" applyProtection="1">
      <alignment horizontal="right" vertical="center" wrapText="1"/>
      <protection locked="0"/>
    </xf>
    <xf numFmtId="165" fontId="6" fillId="29" borderId="18" xfId="0" applyNumberFormat="1" applyFont="1" applyFill="1" applyBorder="1" applyAlignment="1">
      <alignment vertical="center"/>
    </xf>
    <xf numFmtId="49" fontId="6" fillId="31" borderId="23" xfId="0" applyNumberFormat="1" applyFont="1" applyFill="1" applyBorder="1" applyAlignment="1">
      <alignment horizontal="left" vertical="center" wrapText="1"/>
    </xf>
    <xf numFmtId="49" fontId="27" fillId="26" borderId="10" xfId="0" applyNumberFormat="1" applyFont="1" applyFill="1" applyBorder="1" applyAlignment="1" applyProtection="1">
      <alignment horizontal="left" vertical="center" wrapText="1"/>
      <protection locked="0"/>
    </xf>
    <xf numFmtId="3" fontId="60" fillId="24" borderId="0" xfId="0" applyNumberFormat="1" applyFont="1" applyFill="1" applyAlignment="1">
      <alignment horizontal="left" vertical="center" wrapText="1"/>
    </xf>
    <xf numFmtId="3" fontId="62" fillId="24" borderId="0" xfId="0" applyNumberFormat="1" applyFont="1" applyFill="1" applyAlignment="1">
      <alignment horizontal="left" vertical="center" wrapText="1"/>
    </xf>
    <xf numFmtId="0" fontId="4" fillId="24" borderId="16" xfId="0" applyFont="1" applyFill="1" applyBorder="1" applyAlignment="1">
      <alignment horizontal="center" vertical="center" wrapText="1"/>
    </xf>
    <xf numFmtId="0" fontId="4" fillId="24" borderId="11" xfId="0" applyFont="1" applyFill="1" applyBorder="1" applyAlignment="1">
      <alignment horizontal="center" vertical="center"/>
    </xf>
    <xf numFmtId="0" fontId="4" fillId="24" borderId="12" xfId="0" applyFont="1" applyFill="1" applyBorder="1" applyAlignment="1">
      <alignment horizontal="center" vertical="center"/>
    </xf>
    <xf numFmtId="0" fontId="27" fillId="24" borderId="14" xfId="0" applyFont="1" applyFill="1" applyBorder="1" applyAlignment="1">
      <alignment vertical="center" wrapText="1"/>
    </xf>
    <xf numFmtId="49" fontId="27" fillId="24" borderId="18" xfId="0" applyNumberFormat="1" applyFont="1" applyFill="1" applyBorder="1" applyAlignment="1">
      <alignment horizontal="center" vertical="center" wrapText="1"/>
    </xf>
    <xf numFmtId="0" fontId="27" fillId="24" borderId="14" xfId="0" applyFont="1" applyFill="1" applyBorder="1" applyAlignment="1">
      <alignment horizontal="right" vertical="center" wrapText="1"/>
    </xf>
    <xf numFmtId="169" fontId="27" fillId="26" borderId="10" xfId="0" applyNumberFormat="1" applyFont="1" applyFill="1" applyBorder="1" applyAlignment="1" applyProtection="1">
      <alignment horizontal="left" vertical="center" wrapText="1"/>
      <protection locked="0"/>
    </xf>
    <xf numFmtId="169" fontId="27" fillId="33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24" borderId="76" xfId="0" applyFont="1" applyFill="1" applyBorder="1" applyAlignment="1">
      <alignment horizontal="left" vertical="center" wrapText="1"/>
    </xf>
    <xf numFmtId="49" fontId="8" fillId="24" borderId="66" xfId="0" applyNumberFormat="1" applyFont="1" applyFill="1" applyBorder="1" applyAlignment="1">
      <alignment horizontal="center" vertical="center" wrapText="1"/>
    </xf>
    <xf numFmtId="49" fontId="6" fillId="24" borderId="66" xfId="0" applyNumberFormat="1" applyFont="1" applyFill="1" applyBorder="1" applyAlignment="1">
      <alignment horizontal="center" vertical="center" wrapText="1"/>
    </xf>
    <xf numFmtId="165" fontId="6" fillId="25" borderId="66" xfId="0" applyNumberFormat="1" applyFont="1" applyFill="1" applyBorder="1" applyAlignment="1">
      <alignment horizontal="right" vertical="center"/>
    </xf>
    <xf numFmtId="0" fontId="4" fillId="31" borderId="0" xfId="0" applyFont="1" applyFill="1" applyAlignment="1">
      <alignment horizontal="left" vertical="center" wrapText="1"/>
    </xf>
    <xf numFmtId="0" fontId="33" fillId="31" borderId="0" xfId="0" applyFont="1" applyFill="1" applyAlignment="1">
      <alignment horizontal="center" vertical="center" wrapText="1"/>
    </xf>
    <xf numFmtId="0" fontId="33" fillId="31" borderId="0" xfId="0" applyFont="1" applyFill="1" applyAlignment="1">
      <alignment horizontal="center" vertical="top" wrapText="1"/>
    </xf>
    <xf numFmtId="0" fontId="31" fillId="31" borderId="0" xfId="0" applyFont="1" applyFill="1" applyAlignment="1">
      <alignment horizontal="center" vertical="top" wrapText="1"/>
    </xf>
    <xf numFmtId="165" fontId="6" fillId="31" borderId="0" xfId="0" applyNumberFormat="1" applyFont="1" applyFill="1" applyAlignment="1">
      <alignment horizontal="left" vertical="center" wrapText="1"/>
    </xf>
    <xf numFmtId="165" fontId="6" fillId="29" borderId="0" xfId="0" applyNumberFormat="1" applyFont="1" applyFill="1" applyAlignment="1">
      <alignment horizontal="right" vertical="center" wrapText="1"/>
    </xf>
    <xf numFmtId="4" fontId="4" fillId="29" borderId="0" xfId="0" applyNumberFormat="1" applyFont="1" applyFill="1" applyAlignment="1">
      <alignment horizontal="right" vertical="center" wrapText="1"/>
    </xf>
    <xf numFmtId="4" fontId="6" fillId="29" borderId="0" xfId="0" applyNumberFormat="1" applyFont="1" applyFill="1" applyAlignment="1">
      <alignment horizontal="right" vertical="center" wrapText="1"/>
    </xf>
    <xf numFmtId="4" fontId="6" fillId="31" borderId="0" xfId="0" applyNumberFormat="1" applyFont="1" applyFill="1" applyAlignment="1">
      <alignment horizontal="left" vertical="center" wrapText="1"/>
    </xf>
    <xf numFmtId="4" fontId="6" fillId="31" borderId="0" xfId="0" applyNumberFormat="1" applyFont="1" applyFill="1" applyAlignment="1">
      <alignment horizontal="right" vertical="center" wrapText="1"/>
    </xf>
    <xf numFmtId="1" fontId="6" fillId="31" borderId="0" xfId="0" applyNumberFormat="1" applyFont="1" applyFill="1" applyAlignment="1">
      <alignment horizontal="right" vertical="center" wrapText="1"/>
    </xf>
    <xf numFmtId="165" fontId="4" fillId="29" borderId="0" xfId="0" applyNumberFormat="1" applyFont="1" applyFill="1" applyAlignment="1">
      <alignment horizontal="right" vertical="center" wrapText="1"/>
    </xf>
    <xf numFmtId="165" fontId="4" fillId="31" borderId="0" xfId="0" applyNumberFormat="1" applyFont="1" applyFill="1" applyAlignment="1">
      <alignment horizontal="right" vertical="center" wrapText="1"/>
    </xf>
    <xf numFmtId="165" fontId="6" fillId="31" borderId="0" xfId="0" applyNumberFormat="1" applyFont="1" applyFill="1" applyAlignment="1">
      <alignment horizontal="right" vertical="center" wrapText="1"/>
    </xf>
    <xf numFmtId="4" fontId="63" fillId="31" borderId="0" xfId="0" applyNumberFormat="1" applyFont="1" applyFill="1" applyAlignment="1">
      <alignment vertical="center" wrapText="1"/>
    </xf>
    <xf numFmtId="4" fontId="63" fillId="31" borderId="0" xfId="0" applyNumberFormat="1" applyFont="1" applyFill="1" applyAlignment="1">
      <alignment horizontal="center" vertical="center" wrapText="1"/>
    </xf>
    <xf numFmtId="4" fontId="60" fillId="31" borderId="0" xfId="0" applyNumberFormat="1" applyFont="1" applyFill="1" applyAlignment="1">
      <alignment vertical="center" wrapText="1"/>
    </xf>
    <xf numFmtId="4" fontId="60" fillId="31" borderId="0" xfId="0" applyNumberFormat="1" applyFont="1" applyFill="1" applyAlignment="1">
      <alignment vertical="center"/>
    </xf>
    <xf numFmtId="165" fontId="6" fillId="31" borderId="10" xfId="0" applyNumberFormat="1" applyFont="1" applyFill="1" applyBorder="1" applyAlignment="1">
      <alignment horizontal="left" vertical="center" wrapText="1"/>
    </xf>
    <xf numFmtId="4" fontId="4" fillId="29" borderId="10" xfId="0" applyNumberFormat="1" applyFont="1" applyFill="1" applyBorder="1" applyAlignment="1">
      <alignment horizontal="right" vertical="center" wrapText="1"/>
    </xf>
    <xf numFmtId="4" fontId="6" fillId="29" borderId="10" xfId="0" applyNumberFormat="1" applyFont="1" applyFill="1" applyBorder="1" applyAlignment="1">
      <alignment horizontal="right" vertical="center" wrapText="1"/>
    </xf>
    <xf numFmtId="4" fontId="6" fillId="31" borderId="10" xfId="0" applyNumberFormat="1" applyFont="1" applyFill="1" applyBorder="1" applyAlignment="1">
      <alignment horizontal="left" vertical="center" wrapText="1"/>
    </xf>
    <xf numFmtId="4" fontId="6" fillId="31" borderId="10" xfId="0" applyNumberFormat="1" applyFont="1" applyFill="1" applyBorder="1" applyAlignment="1">
      <alignment horizontal="right" vertical="center" wrapText="1"/>
    </xf>
    <xf numFmtId="165" fontId="6" fillId="29" borderId="10" xfId="0" applyNumberFormat="1" applyFont="1" applyFill="1" applyBorder="1" applyAlignment="1">
      <alignment horizontal="right" vertical="center" wrapText="1"/>
    </xf>
    <xf numFmtId="0" fontId="5" fillId="31" borderId="10" xfId="0" applyFont="1" applyFill="1" applyBorder="1" applyAlignment="1">
      <alignment horizontal="center" vertical="center" wrapText="1"/>
    </xf>
    <xf numFmtId="1" fontId="6" fillId="31" borderId="10" xfId="0" applyNumberFormat="1" applyFont="1" applyFill="1" applyBorder="1" applyAlignment="1">
      <alignment horizontal="right" vertical="center" wrapText="1"/>
    </xf>
    <xf numFmtId="165" fontId="6" fillId="31" borderId="10" xfId="0" applyNumberFormat="1" applyFont="1" applyFill="1" applyBorder="1" applyAlignment="1">
      <alignment horizontal="right" vertical="center" wrapText="1"/>
    </xf>
    <xf numFmtId="166" fontId="6" fillId="31" borderId="23" xfId="0" applyNumberFormat="1" applyFont="1" applyFill="1" applyBorder="1" applyAlignment="1">
      <alignment horizontal="center" vertical="center" wrapText="1"/>
    </xf>
    <xf numFmtId="165" fontId="6" fillId="31" borderId="23" xfId="0" applyNumberFormat="1" applyFont="1" applyFill="1" applyBorder="1" applyAlignment="1">
      <alignment horizontal="center" vertical="center" wrapText="1"/>
    </xf>
    <xf numFmtId="49" fontId="31" fillId="30" borderId="15" xfId="0" applyNumberFormat="1" applyFont="1" applyFill="1" applyBorder="1" applyAlignment="1" applyProtection="1">
      <alignment horizontal="left" vertical="center" wrapText="1"/>
      <protection locked="0"/>
    </xf>
    <xf numFmtId="49" fontId="27" fillId="30" borderId="15" xfId="0" applyNumberFormat="1" applyFont="1" applyFill="1" applyBorder="1" applyAlignment="1" applyProtection="1">
      <alignment horizontal="left" vertical="center" wrapText="1"/>
      <protection locked="0"/>
    </xf>
    <xf numFmtId="0" fontId="27" fillId="0" borderId="27" xfId="0" applyFont="1" applyBorder="1" applyAlignment="1">
      <alignment vertical="center"/>
    </xf>
    <xf numFmtId="0" fontId="0" fillId="0" borderId="27" xfId="0" applyBorder="1"/>
    <xf numFmtId="0" fontId="7" fillId="31" borderId="0" xfId="0" applyFont="1" applyFill="1" applyAlignment="1">
      <alignment horizontal="center" vertical="center" wrapText="1"/>
    </xf>
    <xf numFmtId="166" fontId="4" fillId="31" borderId="57" xfId="0" applyNumberFormat="1" applyFont="1" applyFill="1" applyBorder="1" applyAlignment="1" applyProtection="1">
      <alignment horizontal="right" vertical="center" wrapText="1"/>
      <protection locked="0"/>
    </xf>
    <xf numFmtId="1" fontId="6" fillId="29" borderId="17" xfId="0" applyNumberFormat="1" applyFont="1" applyFill="1" applyBorder="1" applyAlignment="1">
      <alignment horizontal="right" vertical="center" wrapText="1"/>
    </xf>
    <xf numFmtId="1" fontId="3" fillId="31" borderId="21" xfId="0" applyNumberFormat="1" applyFont="1" applyFill="1" applyBorder="1" applyAlignment="1">
      <alignment horizontal="center" vertical="center" wrapText="1"/>
    </xf>
    <xf numFmtId="1" fontId="3" fillId="31" borderId="15" xfId="0" applyNumberFormat="1" applyFont="1" applyFill="1" applyBorder="1" applyAlignment="1">
      <alignment horizontal="center" vertical="center" wrapText="1"/>
    </xf>
    <xf numFmtId="169" fontId="4" fillId="31" borderId="10" xfId="0" applyNumberFormat="1" applyFont="1" applyFill="1" applyBorder="1" applyAlignment="1">
      <alignment horizontal="center" vertical="center" wrapText="1"/>
    </xf>
    <xf numFmtId="170" fontId="4" fillId="31" borderId="10" xfId="0" applyNumberFormat="1" applyFont="1" applyFill="1" applyBorder="1" applyAlignment="1">
      <alignment horizontal="center" vertical="center" wrapText="1"/>
    </xf>
    <xf numFmtId="0" fontId="5" fillId="31" borderId="54" xfId="0" applyFont="1" applyFill="1" applyBorder="1" applyAlignment="1">
      <alignment horizontal="center" vertical="center" wrapText="1"/>
    </xf>
    <xf numFmtId="0" fontId="28" fillId="31" borderId="54" xfId="0" applyFont="1" applyFill="1" applyBorder="1" applyAlignment="1">
      <alignment horizontal="right" vertical="center" wrapText="1"/>
    </xf>
    <xf numFmtId="0" fontId="28" fillId="31" borderId="54" xfId="0" applyFont="1" applyFill="1" applyBorder="1" applyAlignment="1">
      <alignment horizontal="center" vertical="center" wrapText="1"/>
    </xf>
    <xf numFmtId="169" fontId="4" fillId="30" borderId="35" xfId="0" applyNumberFormat="1" applyFont="1" applyFill="1" applyBorder="1" applyAlignment="1" applyProtection="1">
      <alignment horizontal="center" vertical="center" wrapText="1"/>
      <protection locked="0"/>
    </xf>
    <xf numFmtId="169" fontId="4" fillId="30" borderId="38" xfId="0" applyNumberFormat="1" applyFont="1" applyFill="1" applyBorder="1" applyAlignment="1" applyProtection="1">
      <alignment horizontal="center" vertical="center" wrapText="1"/>
      <protection locked="0"/>
    </xf>
    <xf numFmtId="0" fontId="51" fillId="31" borderId="0" xfId="0" applyFont="1" applyFill="1" applyAlignment="1">
      <alignment vertical="center" wrapText="1"/>
    </xf>
    <xf numFmtId="171" fontId="51" fillId="28" borderId="50" xfId="0" applyNumberFormat="1" applyFont="1" applyFill="1" applyBorder="1" applyAlignment="1" applyProtection="1">
      <alignment horizontal="center" vertical="center" wrapText="1"/>
      <protection locked="0"/>
    </xf>
    <xf numFmtId="0" fontId="33" fillId="31" borderId="11" xfId="0" applyFont="1" applyFill="1" applyBorder="1" applyAlignment="1">
      <alignment horizontal="center" vertical="center" wrapText="1"/>
    </xf>
    <xf numFmtId="166" fontId="6" fillId="29" borderId="15" xfId="0" applyNumberFormat="1" applyFont="1" applyFill="1" applyBorder="1" applyAlignment="1">
      <alignment horizontal="right" vertical="center" wrapText="1"/>
    </xf>
    <xf numFmtId="0" fontId="6" fillId="31" borderId="0" xfId="0" applyFont="1" applyFill="1" applyAlignment="1">
      <alignment vertical="center"/>
    </xf>
    <xf numFmtId="0" fontId="33" fillId="31" borderId="12" xfId="0" applyFont="1" applyFill="1" applyBorder="1" applyAlignment="1">
      <alignment horizontal="center" vertical="center" wrapText="1"/>
    </xf>
    <xf numFmtId="166" fontId="6" fillId="29" borderId="28" xfId="0" applyNumberFormat="1" applyFont="1" applyFill="1" applyBorder="1" applyAlignment="1">
      <alignment horizontal="right" vertical="center" wrapText="1"/>
    </xf>
    <xf numFmtId="169" fontId="4" fillId="30" borderId="39" xfId="0" applyNumberFormat="1" applyFont="1" applyFill="1" applyBorder="1" applyAlignment="1" applyProtection="1">
      <alignment horizontal="right" vertical="center" wrapText="1"/>
      <protection locked="0"/>
    </xf>
    <xf numFmtId="0" fontId="30" fillId="0" borderId="10" xfId="0" applyFont="1" applyBorder="1" applyAlignment="1">
      <alignment horizontal="left" vertical="center" wrapText="1"/>
    </xf>
    <xf numFmtId="49" fontId="30" fillId="0" borderId="10" xfId="0" applyNumberFormat="1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167" fontId="30" fillId="29" borderId="10" xfId="0" applyNumberFormat="1" applyFont="1" applyFill="1" applyBorder="1" applyAlignment="1">
      <alignment horizontal="right" vertical="center" wrapText="1"/>
    </xf>
    <xf numFmtId="0" fontId="76" fillId="0" borderId="0" xfId="0" applyFont="1" applyAlignment="1">
      <alignment vertical="center"/>
    </xf>
    <xf numFmtId="0" fontId="6" fillId="31" borderId="67" xfId="0" applyFont="1" applyFill="1" applyBorder="1" applyAlignment="1">
      <alignment horizontal="center" vertical="top" wrapText="1"/>
    </xf>
    <xf numFmtId="49" fontId="8" fillId="31" borderId="66" xfId="0" applyNumberFormat="1" applyFont="1" applyFill="1" applyBorder="1" applyAlignment="1">
      <alignment horizontal="center" vertical="center" wrapText="1"/>
    </xf>
    <xf numFmtId="0" fontId="8" fillId="31" borderId="76" xfId="0" applyFont="1" applyFill="1" applyBorder="1" applyAlignment="1">
      <alignment horizontal="left" vertical="center" wrapText="1"/>
    </xf>
    <xf numFmtId="49" fontId="27" fillId="24" borderId="66" xfId="0" applyNumberFormat="1" applyFont="1" applyFill="1" applyBorder="1" applyAlignment="1">
      <alignment horizontal="center" vertical="center" wrapText="1"/>
    </xf>
    <xf numFmtId="169" fontId="27" fillId="26" borderId="10" xfId="0" applyNumberFormat="1" applyFont="1" applyFill="1" applyBorder="1" applyAlignment="1" applyProtection="1">
      <alignment horizontal="right" vertical="center" wrapText="1"/>
      <protection locked="0"/>
    </xf>
    <xf numFmtId="49" fontId="27" fillId="26" borderId="10" xfId="0" applyNumberFormat="1" applyFont="1" applyFill="1" applyBorder="1" applyAlignment="1" applyProtection="1">
      <alignment horizontal="right" vertical="center" wrapText="1"/>
      <protection locked="0"/>
    </xf>
    <xf numFmtId="0" fontId="33" fillId="31" borderId="39" xfId="0" applyFont="1" applyFill="1" applyBorder="1" applyAlignment="1">
      <alignment vertical="top" wrapText="1"/>
    </xf>
    <xf numFmtId="0" fontId="6" fillId="31" borderId="16" xfId="0" applyFont="1" applyFill="1" applyBorder="1" applyAlignment="1">
      <alignment vertical="top" wrapText="1"/>
    </xf>
    <xf numFmtId="0" fontId="51" fillId="31" borderId="16" xfId="0" applyFont="1" applyFill="1" applyBorder="1" applyAlignment="1">
      <alignment horizontal="center" vertical="center" wrapText="1"/>
    </xf>
    <xf numFmtId="4" fontId="5" fillId="31" borderId="0" xfId="0" applyNumberFormat="1" applyFont="1" applyFill="1" applyAlignment="1">
      <alignment horizontal="center" vertical="top" wrapText="1"/>
    </xf>
    <xf numFmtId="4" fontId="28" fillId="0" borderId="20" xfId="0" applyNumberFormat="1" applyFont="1" applyBorder="1" applyAlignment="1">
      <alignment horizontal="center" vertical="center" wrapText="1"/>
    </xf>
    <xf numFmtId="4" fontId="34" fillId="31" borderId="12" xfId="0" applyNumberFormat="1" applyFont="1" applyFill="1" applyBorder="1" applyAlignment="1">
      <alignment horizontal="center" vertical="center" wrapText="1"/>
    </xf>
    <xf numFmtId="4" fontId="59" fillId="31" borderId="14" xfId="0" applyNumberFormat="1" applyFont="1" applyFill="1" applyBorder="1" applyAlignment="1">
      <alignment horizontal="center" vertical="center" wrapText="1"/>
    </xf>
    <xf numFmtId="4" fontId="59" fillId="31" borderId="16" xfId="0" applyNumberFormat="1" applyFont="1" applyFill="1" applyBorder="1" applyAlignment="1">
      <alignment horizontal="center" vertical="center" wrapText="1"/>
    </xf>
    <xf numFmtId="4" fontId="59" fillId="31" borderId="18" xfId="0" applyNumberFormat="1" applyFont="1" applyFill="1" applyBorder="1" applyAlignment="1">
      <alignment horizontal="center" vertical="center" wrapText="1"/>
    </xf>
    <xf numFmtId="4" fontId="59" fillId="31" borderId="0" xfId="0" applyNumberFormat="1" applyFont="1" applyFill="1" applyAlignment="1">
      <alignment horizontal="center" vertical="center" wrapText="1"/>
    </xf>
    <xf numFmtId="4" fontId="4" fillId="31" borderId="0" xfId="0" applyNumberFormat="1" applyFont="1" applyFill="1" applyAlignment="1">
      <alignment horizontal="center" vertical="center" wrapText="1"/>
    </xf>
    <xf numFmtId="4" fontId="28" fillId="31" borderId="10" xfId="0" applyNumberFormat="1" applyFont="1" applyFill="1" applyBorder="1" applyAlignment="1">
      <alignment horizontal="center" vertical="center" wrapText="1"/>
    </xf>
    <xf numFmtId="4" fontId="28" fillId="30" borderId="10" xfId="0" applyNumberFormat="1" applyFont="1" applyFill="1" applyBorder="1" applyAlignment="1" applyProtection="1">
      <alignment horizontal="center" vertical="center" wrapText="1"/>
      <protection locked="0"/>
    </xf>
    <xf numFmtId="166" fontId="59" fillId="36" borderId="14" xfId="0" applyNumberFormat="1" applyFont="1" applyFill="1" applyBorder="1" applyAlignment="1">
      <alignment vertical="center" wrapText="1"/>
    </xf>
    <xf numFmtId="166" fontId="28" fillId="36" borderId="10" xfId="0" applyNumberFormat="1" applyFont="1" applyFill="1" applyBorder="1" applyAlignment="1">
      <alignment vertical="center" wrapText="1"/>
    </xf>
    <xf numFmtId="166" fontId="28" fillId="36" borderId="10" xfId="0" applyNumberFormat="1" applyFont="1" applyFill="1" applyBorder="1" applyAlignment="1" applyProtection="1">
      <alignment horizontal="right" vertical="center" wrapText="1"/>
      <protection locked="0"/>
    </xf>
    <xf numFmtId="166" fontId="59" fillId="36" borderId="16" xfId="0" applyNumberFormat="1" applyFont="1" applyFill="1" applyBorder="1" applyAlignment="1">
      <alignment vertical="center" wrapText="1"/>
    </xf>
    <xf numFmtId="4" fontId="28" fillId="36" borderId="10" xfId="0" applyNumberFormat="1" applyFont="1" applyFill="1" applyBorder="1" applyAlignment="1" applyProtection="1">
      <alignment horizontal="right" vertical="center" wrapText="1"/>
      <protection locked="0"/>
    </xf>
    <xf numFmtId="166" fontId="59" fillId="36" borderId="18" xfId="0" applyNumberFormat="1" applyFont="1" applyFill="1" applyBorder="1" applyAlignment="1">
      <alignment vertical="center" wrapText="1"/>
    </xf>
    <xf numFmtId="4" fontId="4" fillId="31" borderId="0" xfId="0" applyNumberFormat="1" applyFont="1" applyFill="1" applyAlignment="1">
      <alignment vertical="center"/>
    </xf>
    <xf numFmtId="2" fontId="4" fillId="31" borderId="0" xfId="0" applyNumberFormat="1" applyFont="1" applyFill="1" applyAlignment="1">
      <alignment vertical="center"/>
    </xf>
    <xf numFmtId="2" fontId="3" fillId="31" borderId="0" xfId="0" applyNumberFormat="1" applyFont="1" applyFill="1" applyAlignment="1">
      <alignment horizontal="center" vertical="center" wrapText="1"/>
    </xf>
    <xf numFmtId="2" fontId="5" fillId="24" borderId="0" xfId="0" applyNumberFormat="1" applyFont="1" applyFill="1" applyAlignment="1">
      <alignment horizontal="center" vertical="top" wrapText="1"/>
    </xf>
    <xf numFmtId="2" fontId="5" fillId="31" borderId="0" xfId="0" applyNumberFormat="1" applyFont="1" applyFill="1" applyAlignment="1">
      <alignment horizontal="center" vertical="top" wrapText="1"/>
    </xf>
    <xf numFmtId="2" fontId="3" fillId="31" borderId="0" xfId="0" applyNumberFormat="1" applyFont="1" applyFill="1" applyAlignment="1">
      <alignment horizontal="left" vertical="center" wrapText="1"/>
    </xf>
    <xf numFmtId="2" fontId="4" fillId="24" borderId="25" xfId="0" applyNumberFormat="1" applyFont="1" applyFill="1" applyBorder="1" applyAlignment="1">
      <alignment horizontal="center" vertical="center" wrapText="1"/>
    </xf>
    <xf numFmtId="2" fontId="4" fillId="24" borderId="12" xfId="0" applyNumberFormat="1" applyFont="1" applyFill="1" applyBorder="1" applyAlignment="1">
      <alignment horizontal="center" vertical="center"/>
    </xf>
    <xf numFmtId="2" fontId="27" fillId="24" borderId="14" xfId="0" applyNumberFormat="1" applyFont="1" applyFill="1" applyBorder="1" applyAlignment="1">
      <alignment vertical="center" wrapText="1"/>
    </xf>
    <xf numFmtId="2" fontId="27" fillId="30" borderId="10" xfId="0" applyNumberFormat="1" applyFont="1" applyFill="1" applyBorder="1" applyAlignment="1" applyProtection="1">
      <alignment horizontal="right" vertical="center" wrapText="1"/>
      <protection locked="0"/>
    </xf>
    <xf numFmtId="2" fontId="27" fillId="26" borderId="10" xfId="0" applyNumberFormat="1" applyFont="1" applyFill="1" applyBorder="1" applyAlignment="1" applyProtection="1">
      <alignment horizontal="right" vertical="center" wrapText="1"/>
      <protection locked="0"/>
    </xf>
    <xf numFmtId="2" fontId="27" fillId="24" borderId="66" xfId="0" applyNumberFormat="1" applyFont="1" applyFill="1" applyBorder="1" applyAlignment="1">
      <alignment horizontal="center" vertical="center" wrapText="1"/>
    </xf>
    <xf numFmtId="2" fontId="27" fillId="24" borderId="18" xfId="0" applyNumberFormat="1" applyFont="1" applyFill="1" applyBorder="1" applyAlignment="1">
      <alignment horizontal="center" vertical="center" wrapText="1"/>
    </xf>
    <xf numFmtId="2" fontId="6" fillId="24" borderId="66" xfId="0" applyNumberFormat="1" applyFont="1" applyFill="1" applyBorder="1" applyAlignment="1">
      <alignment horizontal="center" vertical="center" wrapText="1"/>
    </xf>
    <xf numFmtId="165" fontId="13" fillId="4" borderId="10" xfId="244" applyNumberFormat="1" applyBorder="1" applyAlignment="1" applyProtection="1">
      <alignment horizontal="right" vertical="center" wrapText="1"/>
      <protection locked="0"/>
    </xf>
    <xf numFmtId="4" fontId="27" fillId="31" borderId="10" xfId="0" applyNumberFormat="1" applyFont="1" applyFill="1" applyBorder="1" applyAlignment="1">
      <alignment horizontal="center" vertical="center" wrapText="1"/>
    </xf>
    <xf numFmtId="0" fontId="4" fillId="31" borderId="36" xfId="0" applyFont="1" applyFill="1" applyBorder="1" applyAlignment="1">
      <alignment horizontal="center" vertical="center"/>
    </xf>
    <xf numFmtId="0" fontId="4" fillId="31" borderId="39" xfId="0" applyFont="1" applyFill="1" applyBorder="1" applyAlignment="1">
      <alignment horizontal="center" vertical="center" wrapText="1"/>
    </xf>
    <xf numFmtId="0" fontId="4" fillId="31" borderId="39" xfId="0" applyFont="1" applyFill="1" applyBorder="1" applyAlignment="1">
      <alignment horizontal="center" vertical="center"/>
    </xf>
    <xf numFmtId="4" fontId="4" fillId="31" borderId="39" xfId="0" applyNumberFormat="1" applyFont="1" applyFill="1" applyBorder="1" applyAlignment="1">
      <alignment horizontal="center" vertical="center" wrapText="1"/>
    </xf>
    <xf numFmtId="0" fontId="8" fillId="27" borderId="13" xfId="0" applyFont="1" applyFill="1" applyBorder="1" applyAlignment="1">
      <alignment horizontal="center" vertical="center" wrapText="1"/>
    </xf>
    <xf numFmtId="0" fontId="4" fillId="27" borderId="14" xfId="0" applyFont="1" applyFill="1" applyBorder="1" applyAlignment="1">
      <alignment horizontal="center" vertical="center" wrapText="1"/>
    </xf>
    <xf numFmtId="0" fontId="4" fillId="31" borderId="14" xfId="0" applyFont="1" applyFill="1" applyBorder="1" applyAlignment="1">
      <alignment horizontal="center" vertical="center"/>
    </xf>
    <xf numFmtId="4" fontId="4" fillId="31" borderId="14" xfId="0" applyNumberFormat="1" applyFont="1" applyFill="1" applyBorder="1" applyAlignment="1">
      <alignment horizontal="center" vertical="center"/>
    </xf>
    <xf numFmtId="0" fontId="4" fillId="27" borderId="15" xfId="0" applyFont="1" applyFill="1" applyBorder="1" applyAlignment="1">
      <alignment vertical="center" wrapText="1"/>
    </xf>
    <xf numFmtId="49" fontId="4" fillId="27" borderId="10" xfId="0" applyNumberFormat="1" applyFont="1" applyFill="1" applyBorder="1" applyAlignment="1">
      <alignment horizontal="center" vertical="center" wrapText="1"/>
    </xf>
    <xf numFmtId="169" fontId="27" fillId="31" borderId="10" xfId="0" applyNumberFormat="1" applyFont="1" applyFill="1" applyBorder="1" applyAlignment="1">
      <alignment horizontal="center" vertical="center" wrapText="1"/>
    </xf>
    <xf numFmtId="169" fontId="27" fillId="30" borderId="10" xfId="0" applyNumberFormat="1" applyFont="1" applyFill="1" applyBorder="1" applyAlignment="1">
      <alignment horizontal="right" vertical="center" wrapText="1"/>
    </xf>
    <xf numFmtId="49" fontId="27" fillId="30" borderId="10" xfId="0" applyNumberFormat="1" applyFont="1" applyFill="1" applyBorder="1" applyAlignment="1">
      <alignment horizontal="right" vertical="center" wrapText="1"/>
    </xf>
    <xf numFmtId="4" fontId="27" fillId="30" borderId="10" xfId="0" applyNumberFormat="1" applyFont="1" applyFill="1" applyBorder="1" applyAlignment="1">
      <alignment horizontal="right" vertical="center" wrapText="1"/>
    </xf>
    <xf numFmtId="0" fontId="8" fillId="27" borderId="15" xfId="0" applyFont="1" applyFill="1" applyBorder="1" applyAlignment="1">
      <alignment horizontal="right" vertical="center" wrapText="1"/>
    </xf>
    <xf numFmtId="49" fontId="8" fillId="27" borderId="10" xfId="0" applyNumberFormat="1" applyFont="1" applyFill="1" applyBorder="1" applyAlignment="1">
      <alignment horizontal="center" vertical="center" wrapText="1"/>
    </xf>
    <xf numFmtId="169" fontId="27" fillId="29" borderId="10" xfId="0" applyNumberFormat="1" applyFont="1" applyFill="1" applyBorder="1" applyAlignment="1">
      <alignment horizontal="right" vertical="center" wrapText="1"/>
    </xf>
    <xf numFmtId="4" fontId="27" fillId="29" borderId="10" xfId="0" applyNumberFormat="1" applyFont="1" applyFill="1" applyBorder="1" applyAlignment="1">
      <alignment horizontal="right" vertical="center" wrapText="1"/>
    </xf>
    <xf numFmtId="0" fontId="8" fillId="27" borderId="15" xfId="0" applyFont="1" applyFill="1" applyBorder="1" applyAlignment="1">
      <alignment horizontal="center" vertical="center" wrapText="1"/>
    </xf>
    <xf numFmtId="49" fontId="8" fillId="27" borderId="39" xfId="0" applyNumberFormat="1" applyFont="1" applyFill="1" applyBorder="1" applyAlignment="1">
      <alignment horizontal="center" vertical="center" wrapText="1"/>
    </xf>
    <xf numFmtId="169" fontId="27" fillId="31" borderId="39" xfId="0" applyNumberFormat="1" applyFont="1" applyFill="1" applyBorder="1" applyAlignment="1">
      <alignment horizontal="center" vertical="center" wrapText="1"/>
    </xf>
    <xf numFmtId="49" fontId="27" fillId="31" borderId="39" xfId="0" applyNumberFormat="1" applyFont="1" applyFill="1" applyBorder="1" applyAlignment="1">
      <alignment horizontal="right" vertical="center" wrapText="1"/>
    </xf>
    <xf numFmtId="4" fontId="27" fillId="31" borderId="39" xfId="0" applyNumberFormat="1" applyFont="1" applyFill="1" applyBorder="1" applyAlignment="1">
      <alignment horizontal="right" vertical="center" wrapText="1"/>
    </xf>
    <xf numFmtId="169" fontId="27" fillId="30" borderId="10" xfId="0" applyNumberFormat="1" applyFont="1" applyFill="1" applyBorder="1" applyAlignment="1">
      <alignment vertical="center" wrapText="1"/>
    </xf>
    <xf numFmtId="4" fontId="27" fillId="30" borderId="10" xfId="0" applyNumberFormat="1" applyFont="1" applyFill="1" applyBorder="1" applyAlignment="1">
      <alignment vertical="center" wrapText="1"/>
    </xf>
    <xf numFmtId="0" fontId="8" fillId="27" borderId="36" xfId="0" applyFont="1" applyFill="1" applyBorder="1" applyAlignment="1">
      <alignment horizontal="right" vertical="center" wrapText="1"/>
    </xf>
    <xf numFmtId="169" fontId="27" fillId="29" borderId="39" xfId="0" applyNumberFormat="1" applyFont="1" applyFill="1" applyBorder="1" applyAlignment="1">
      <alignment horizontal="right" vertical="center" wrapText="1"/>
    </xf>
    <xf numFmtId="4" fontId="27" fillId="29" borderId="39" xfId="0" applyNumberFormat="1" applyFont="1" applyFill="1" applyBorder="1" applyAlignment="1">
      <alignment horizontal="right" vertical="center" wrapText="1"/>
    </xf>
    <xf numFmtId="0" fontId="4" fillId="31" borderId="0" xfId="0" applyFont="1" applyFill="1" applyAlignment="1" applyProtection="1">
      <alignment vertical="center"/>
      <protection locked="0"/>
    </xf>
    <xf numFmtId="0" fontId="4" fillId="31" borderId="0" xfId="0" applyFont="1" applyFill="1" applyAlignment="1" applyProtection="1">
      <alignment horizontal="right" vertical="center"/>
      <protection locked="0"/>
    </xf>
    <xf numFmtId="4" fontId="4" fillId="31" borderId="0" xfId="0" applyNumberFormat="1" applyFont="1" applyFill="1" applyAlignment="1" applyProtection="1">
      <alignment horizontal="right" vertical="center"/>
      <protection locked="0"/>
    </xf>
    <xf numFmtId="0" fontId="60" fillId="31" borderId="0" xfId="0" applyFont="1" applyFill="1" applyAlignment="1" applyProtection="1">
      <alignment vertical="center"/>
      <protection locked="0"/>
    </xf>
    <xf numFmtId="0" fontId="65" fillId="0" borderId="0" xfId="0" applyFont="1" applyAlignment="1" applyProtection="1">
      <alignment vertical="center"/>
      <protection locked="0"/>
    </xf>
    <xf numFmtId="0" fontId="3" fillId="31" borderId="0" xfId="0" applyFont="1" applyFill="1" applyAlignment="1" applyProtection="1">
      <alignment horizontal="center" vertical="center" wrapText="1"/>
      <protection locked="0"/>
    </xf>
    <xf numFmtId="4" fontId="3" fillId="31" borderId="0" xfId="0" applyNumberFormat="1" applyFont="1" applyFill="1" applyAlignment="1" applyProtection="1">
      <alignment horizontal="center" vertical="center" wrapText="1"/>
      <protection locked="0"/>
    </xf>
    <xf numFmtId="0" fontId="5" fillId="31" borderId="0" xfId="0" applyFont="1" applyFill="1" applyAlignment="1" applyProtection="1">
      <alignment horizontal="center" vertical="top" wrapText="1"/>
      <protection locked="0"/>
    </xf>
    <xf numFmtId="4" fontId="5" fillId="31" borderId="0" xfId="0" applyNumberFormat="1" applyFont="1" applyFill="1" applyAlignment="1" applyProtection="1">
      <alignment horizontal="center" vertical="top" wrapText="1"/>
      <protection locked="0"/>
    </xf>
    <xf numFmtId="0" fontId="5" fillId="31" borderId="0" xfId="0" applyFont="1" applyFill="1" applyAlignment="1" applyProtection="1">
      <alignment horizontal="center" vertical="top"/>
      <protection locked="0"/>
    </xf>
    <xf numFmtId="4" fontId="5" fillId="31" borderId="0" xfId="0" applyNumberFormat="1" applyFont="1" applyFill="1" applyAlignment="1" applyProtection="1">
      <alignment horizontal="center" vertical="top"/>
      <protection locked="0"/>
    </xf>
    <xf numFmtId="0" fontId="5" fillId="31" borderId="0" xfId="0" applyFont="1" applyFill="1" applyAlignment="1" applyProtection="1">
      <alignment vertical="center" wrapText="1"/>
      <protection locked="0"/>
    </xf>
    <xf numFmtId="0" fontId="5" fillId="31" borderId="0" xfId="0" applyFont="1" applyFill="1" applyAlignment="1" applyProtection="1">
      <alignment horizontal="center" vertical="center" wrapText="1"/>
      <protection locked="0"/>
    </xf>
    <xf numFmtId="0" fontId="3" fillId="31" borderId="0" xfId="0" applyFont="1" applyFill="1" applyAlignment="1" applyProtection="1">
      <alignment horizontal="right" vertical="center" wrapText="1"/>
      <protection locked="0"/>
    </xf>
    <xf numFmtId="0" fontId="3" fillId="31" borderId="0" xfId="0" applyFont="1" applyFill="1" applyAlignment="1" applyProtection="1">
      <alignment horizontal="left" vertical="center" wrapText="1"/>
      <protection locked="0"/>
    </xf>
    <xf numFmtId="4" fontId="3" fillId="31" borderId="0" xfId="0" applyNumberFormat="1" applyFont="1" applyFill="1" applyAlignment="1" applyProtection="1">
      <alignment horizontal="left" vertical="center" wrapText="1"/>
      <protection locked="0"/>
    </xf>
    <xf numFmtId="0" fontId="4" fillId="31" borderId="0" xfId="0" applyFont="1" applyFill="1" applyAlignment="1" applyProtection="1">
      <alignment horizontal="left" vertical="center"/>
      <protection locked="0"/>
    </xf>
    <xf numFmtId="4" fontId="4" fillId="31" borderId="0" xfId="0" applyNumberFormat="1" applyFont="1" applyFill="1" applyAlignment="1" applyProtection="1">
      <alignment vertical="center"/>
      <protection locked="0"/>
    </xf>
    <xf numFmtId="0" fontId="41" fillId="31" borderId="15" xfId="0" applyFont="1" applyFill="1" applyBorder="1" applyAlignment="1" applyProtection="1">
      <alignment horizontal="center" vertical="center" wrapText="1"/>
      <protection locked="0"/>
    </xf>
    <xf numFmtId="0" fontId="41" fillId="31" borderId="10" xfId="0" applyFont="1" applyFill="1" applyBorder="1" applyAlignment="1" applyProtection="1">
      <alignment horizontal="center" vertical="center" wrapText="1"/>
      <protection locked="0"/>
    </xf>
    <xf numFmtId="0" fontId="41" fillId="31" borderId="20" xfId="0" applyFont="1" applyFill="1" applyBorder="1" applyAlignment="1" applyProtection="1">
      <alignment horizontal="center" vertical="center" wrapText="1"/>
      <protection locked="0"/>
    </xf>
    <xf numFmtId="0" fontId="42" fillId="31" borderId="15" xfId="0" applyFont="1" applyFill="1" applyBorder="1" applyAlignment="1" applyProtection="1">
      <alignment horizontal="center" vertical="center" wrapText="1"/>
      <protection locked="0"/>
    </xf>
    <xf numFmtId="0" fontId="42" fillId="31" borderId="10" xfId="0" applyFont="1" applyFill="1" applyBorder="1" applyAlignment="1" applyProtection="1">
      <alignment horizontal="center" vertical="center" wrapText="1"/>
      <protection locked="0"/>
    </xf>
    <xf numFmtId="0" fontId="42" fillId="31" borderId="28" xfId="0" applyFont="1" applyFill="1" applyBorder="1" applyAlignment="1" applyProtection="1">
      <alignment horizontal="center" vertical="center" wrapText="1"/>
      <protection locked="0"/>
    </xf>
    <xf numFmtId="0" fontId="4" fillId="31" borderId="11" xfId="0" applyFont="1" applyFill="1" applyBorder="1" applyAlignment="1" applyProtection="1">
      <alignment horizontal="center" vertical="center" wrapText="1"/>
      <protection locked="0"/>
    </xf>
    <xf numFmtId="0" fontId="38" fillId="31" borderId="31" xfId="0" applyFont="1" applyFill="1" applyBorder="1" applyAlignment="1" applyProtection="1">
      <alignment horizontal="center" vertical="center" wrapText="1"/>
      <protection locked="0"/>
    </xf>
    <xf numFmtId="0" fontId="4" fillId="31" borderId="32" xfId="0" applyFont="1" applyFill="1" applyBorder="1" applyAlignment="1" applyProtection="1">
      <alignment horizontal="center" vertical="center" wrapText="1"/>
      <protection locked="0"/>
    </xf>
    <xf numFmtId="0" fontId="38" fillId="31" borderId="32" xfId="0" applyFont="1" applyFill="1" applyBorder="1" applyAlignment="1" applyProtection="1">
      <alignment horizontal="center" vertical="center" wrapText="1"/>
      <protection locked="0"/>
    </xf>
    <xf numFmtId="0" fontId="38" fillId="31" borderId="12" xfId="0" applyFont="1" applyFill="1" applyBorder="1" applyAlignment="1" applyProtection="1">
      <alignment horizontal="center" vertical="center" wrapText="1"/>
      <protection locked="0"/>
    </xf>
    <xf numFmtId="0" fontId="4" fillId="31" borderId="22" xfId="0" applyFont="1" applyFill="1" applyBorder="1" applyAlignment="1" applyProtection="1">
      <alignment horizontal="center" vertical="center" wrapText="1"/>
      <protection locked="0"/>
    </xf>
    <xf numFmtId="0" fontId="38" fillId="31" borderId="11" xfId="0" applyFont="1" applyFill="1" applyBorder="1" applyAlignment="1" applyProtection="1">
      <alignment horizontal="center" vertical="center" wrapText="1"/>
      <protection locked="0"/>
    </xf>
    <xf numFmtId="0" fontId="4" fillId="31" borderId="12" xfId="0" applyFont="1" applyFill="1" applyBorder="1" applyAlignment="1" applyProtection="1">
      <alignment horizontal="center" vertical="center" wrapText="1"/>
      <protection locked="0"/>
    </xf>
    <xf numFmtId="0" fontId="38" fillId="31" borderId="22" xfId="0" applyFont="1" applyFill="1" applyBorder="1" applyAlignment="1" applyProtection="1">
      <alignment horizontal="center" vertical="center" wrapText="1"/>
      <protection locked="0"/>
    </xf>
    <xf numFmtId="0" fontId="39" fillId="31" borderId="13" xfId="0" applyFont="1" applyFill="1" applyBorder="1" applyAlignment="1" applyProtection="1">
      <alignment vertical="center" wrapText="1"/>
      <protection locked="0"/>
    </xf>
    <xf numFmtId="49" fontId="39" fillId="31" borderId="33" xfId="0" applyNumberFormat="1" applyFont="1" applyFill="1" applyBorder="1" applyAlignment="1" applyProtection="1">
      <alignment horizontal="center" vertical="center"/>
      <protection locked="0"/>
    </xf>
    <xf numFmtId="169" fontId="39" fillId="32" borderId="34" xfId="0" applyNumberFormat="1" applyFont="1" applyFill="1" applyBorder="1" applyAlignment="1" applyProtection="1">
      <alignment horizontal="right" vertical="center" shrinkToFit="1"/>
      <protection locked="0"/>
    </xf>
    <xf numFmtId="0" fontId="39" fillId="31" borderId="34" xfId="0" applyFont="1" applyFill="1" applyBorder="1" applyAlignment="1" applyProtection="1">
      <alignment horizontal="center" vertical="center"/>
      <protection locked="0"/>
    </xf>
    <xf numFmtId="0" fontId="39" fillId="31" borderId="13" xfId="0" applyFont="1" applyFill="1" applyBorder="1" applyAlignment="1" applyProtection="1">
      <alignment horizontal="center" vertical="center"/>
      <protection locked="0"/>
    </xf>
    <xf numFmtId="0" fontId="39" fillId="31" borderId="14" xfId="0" applyFont="1" applyFill="1" applyBorder="1" applyAlignment="1" applyProtection="1">
      <alignment horizontal="center" vertical="center"/>
      <protection locked="0"/>
    </xf>
    <xf numFmtId="0" fontId="39" fillId="31" borderId="24" xfId="0" applyFont="1" applyFill="1" applyBorder="1" applyAlignment="1" applyProtection="1">
      <alignment horizontal="center" vertical="center"/>
      <protection locked="0"/>
    </xf>
    <xf numFmtId="0" fontId="40" fillId="31" borderId="13" xfId="0" applyFont="1" applyFill="1" applyBorder="1" applyAlignment="1" applyProtection="1">
      <alignment horizontal="center" vertical="center"/>
      <protection locked="0"/>
    </xf>
    <xf numFmtId="0" fontId="40" fillId="31" borderId="14" xfId="0" applyFont="1" applyFill="1" applyBorder="1" applyAlignment="1" applyProtection="1">
      <alignment horizontal="center" vertical="center"/>
      <protection locked="0"/>
    </xf>
    <xf numFmtId="0" fontId="40" fillId="31" borderId="33" xfId="0" applyFont="1" applyFill="1" applyBorder="1" applyAlignment="1" applyProtection="1">
      <alignment horizontal="center" vertical="center"/>
      <protection locked="0"/>
    </xf>
    <xf numFmtId="0" fontId="40" fillId="31" borderId="34" xfId="0" applyFont="1" applyFill="1" applyBorder="1" applyAlignment="1" applyProtection="1">
      <alignment horizontal="center" vertical="center"/>
      <protection locked="0"/>
    </xf>
    <xf numFmtId="49" fontId="39" fillId="31" borderId="41" xfId="0" applyNumberFormat="1" applyFont="1" applyFill="1" applyBorder="1" applyAlignment="1" applyProtection="1">
      <alignment horizontal="center" vertical="center"/>
      <protection locked="0"/>
    </xf>
    <xf numFmtId="169" fontId="39" fillId="32" borderId="42" xfId="0" applyNumberFormat="1" applyFont="1" applyFill="1" applyBorder="1" applyAlignment="1" applyProtection="1">
      <alignment horizontal="right" vertical="center" shrinkToFit="1"/>
      <protection locked="0"/>
    </xf>
    <xf numFmtId="0" fontId="39" fillId="31" borderId="15" xfId="0" applyFont="1" applyFill="1" applyBorder="1" applyAlignment="1" applyProtection="1">
      <alignment vertical="center" wrapText="1"/>
      <protection locked="0"/>
    </xf>
    <xf numFmtId="49" fontId="39" fillId="31" borderId="28" xfId="0" applyNumberFormat="1" applyFont="1" applyFill="1" applyBorder="1" applyAlignment="1" applyProtection="1">
      <alignment horizontal="center" vertical="center"/>
      <protection locked="0"/>
    </xf>
    <xf numFmtId="170" fontId="39" fillId="31" borderId="35" xfId="0" applyNumberFormat="1" applyFont="1" applyFill="1" applyBorder="1" applyAlignment="1" applyProtection="1">
      <alignment horizontal="center" vertical="center"/>
      <protection locked="0"/>
    </xf>
    <xf numFmtId="171" fontId="40" fillId="33" borderId="35" xfId="0" applyNumberFormat="1" applyFont="1" applyFill="1" applyBorder="1" applyAlignment="1" applyProtection="1">
      <alignment horizontal="right" vertical="center"/>
      <protection locked="0"/>
    </xf>
    <xf numFmtId="0" fontId="39" fillId="31" borderId="15" xfId="0" applyFont="1" applyFill="1" applyBorder="1" applyAlignment="1" applyProtection="1">
      <alignment horizontal="center" vertical="center"/>
      <protection locked="0"/>
    </xf>
    <xf numFmtId="0" fontId="39" fillId="31" borderId="10" xfId="0" applyFont="1" applyFill="1" applyBorder="1" applyAlignment="1" applyProtection="1">
      <alignment horizontal="center" vertical="center"/>
      <protection locked="0"/>
    </xf>
    <xf numFmtId="0" fontId="39" fillId="31" borderId="20" xfId="0" applyFont="1" applyFill="1" applyBorder="1" applyAlignment="1" applyProtection="1">
      <alignment horizontal="center" vertical="center"/>
      <protection locked="0"/>
    </xf>
    <xf numFmtId="0" fontId="40" fillId="31" borderId="15" xfId="0" applyFont="1" applyFill="1" applyBorder="1" applyAlignment="1" applyProtection="1">
      <alignment horizontal="center" vertical="center"/>
      <protection locked="0"/>
    </xf>
    <xf numFmtId="0" fontId="40" fillId="31" borderId="10" xfId="0" applyFont="1" applyFill="1" applyBorder="1" applyAlignment="1" applyProtection="1">
      <alignment horizontal="center" vertical="center"/>
      <protection locked="0"/>
    </xf>
    <xf numFmtId="0" fontId="40" fillId="31" borderId="28" xfId="0" applyFont="1" applyFill="1" applyBorder="1" applyAlignment="1" applyProtection="1">
      <alignment horizontal="center" vertical="center"/>
      <protection locked="0"/>
    </xf>
    <xf numFmtId="169" fontId="39" fillId="31" borderId="35" xfId="0" applyNumberFormat="1" applyFont="1" applyFill="1" applyBorder="1" applyAlignment="1" applyProtection="1">
      <alignment horizontal="center" vertical="center"/>
      <protection locked="0"/>
    </xf>
    <xf numFmtId="169" fontId="40" fillId="30" borderId="15" xfId="0" applyNumberFormat="1" applyFont="1" applyFill="1" applyBorder="1" applyAlignment="1" applyProtection="1">
      <alignment horizontal="right" vertical="center"/>
      <protection locked="0"/>
    </xf>
    <xf numFmtId="169" fontId="40" fillId="30" borderId="10" xfId="0" applyNumberFormat="1" applyFont="1" applyFill="1" applyBorder="1" applyAlignment="1" applyProtection="1">
      <alignment horizontal="right" vertical="center"/>
      <protection locked="0"/>
    </xf>
    <xf numFmtId="169" fontId="40" fillId="30" borderId="28" xfId="0" applyNumberFormat="1" applyFont="1" applyFill="1" applyBorder="1" applyAlignment="1" applyProtection="1">
      <alignment horizontal="right" vertical="center"/>
      <protection locked="0"/>
    </xf>
    <xf numFmtId="0" fontId="39" fillId="31" borderId="36" xfId="0" applyFont="1" applyFill="1" applyBorder="1" applyAlignment="1" applyProtection="1">
      <alignment horizontal="left" vertical="center" wrapText="1"/>
      <protection locked="0"/>
    </xf>
    <xf numFmtId="49" fontId="39" fillId="31" borderId="37" xfId="0" applyNumberFormat="1" applyFont="1" applyFill="1" applyBorder="1" applyAlignment="1" applyProtection="1">
      <alignment horizontal="center" vertical="center"/>
      <protection locked="0"/>
    </xf>
    <xf numFmtId="169" fontId="39" fillId="31" borderId="38" xfId="0" applyNumberFormat="1" applyFont="1" applyFill="1" applyBorder="1" applyAlignment="1" applyProtection="1">
      <alignment horizontal="center" vertical="center"/>
      <protection locked="0"/>
    </xf>
    <xf numFmtId="169" fontId="40" fillId="31" borderId="38" xfId="0" applyNumberFormat="1" applyFont="1" applyFill="1" applyBorder="1" applyAlignment="1" applyProtection="1">
      <alignment horizontal="right" vertical="center"/>
      <protection locked="0"/>
    </xf>
    <xf numFmtId="169" fontId="39" fillId="31" borderId="36" xfId="0" applyNumberFormat="1" applyFont="1" applyFill="1" applyBorder="1" applyAlignment="1" applyProtection="1">
      <alignment horizontal="right" vertical="center"/>
      <protection locked="0"/>
    </xf>
    <xf numFmtId="169" fontId="39" fillId="31" borderId="39" xfId="0" applyNumberFormat="1" applyFont="1" applyFill="1" applyBorder="1" applyAlignment="1" applyProtection="1">
      <alignment horizontal="right" vertical="center"/>
      <protection locked="0"/>
    </xf>
    <xf numFmtId="169" fontId="39" fillId="31" borderId="40" xfId="0" applyNumberFormat="1" applyFont="1" applyFill="1" applyBorder="1" applyAlignment="1" applyProtection="1">
      <alignment horizontal="right" vertical="center"/>
      <protection locked="0"/>
    </xf>
    <xf numFmtId="169" fontId="40" fillId="31" borderId="36" xfId="0" applyNumberFormat="1" applyFont="1" applyFill="1" applyBorder="1" applyAlignment="1" applyProtection="1">
      <alignment horizontal="right" vertical="center"/>
      <protection locked="0"/>
    </xf>
    <xf numFmtId="169" fontId="40" fillId="31" borderId="39" xfId="0" applyNumberFormat="1" applyFont="1" applyFill="1" applyBorder="1" applyAlignment="1" applyProtection="1">
      <alignment horizontal="right" vertical="center"/>
      <protection locked="0"/>
    </xf>
    <xf numFmtId="169" fontId="40" fillId="31" borderId="37" xfId="0" applyNumberFormat="1" applyFont="1" applyFill="1" applyBorder="1" applyAlignment="1" applyProtection="1">
      <alignment horizontal="right" vertical="center"/>
      <protection locked="0"/>
    </xf>
    <xf numFmtId="0" fontId="39" fillId="31" borderId="21" xfId="0" applyFont="1" applyFill="1" applyBorder="1" applyAlignment="1" applyProtection="1">
      <alignment horizontal="left" vertical="center" wrapText="1"/>
      <protection locked="0"/>
    </xf>
    <xf numFmtId="169" fontId="39" fillId="31" borderId="42" xfId="0" applyNumberFormat="1" applyFont="1" applyFill="1" applyBorder="1" applyAlignment="1" applyProtection="1">
      <alignment horizontal="center" vertical="center"/>
      <protection locked="0"/>
    </xf>
    <xf numFmtId="0" fontId="40" fillId="31" borderId="42" xfId="0" applyFont="1" applyFill="1" applyBorder="1" applyAlignment="1" applyProtection="1">
      <alignment horizontal="center" vertical="center"/>
      <protection locked="0"/>
    </xf>
    <xf numFmtId="0" fontId="39" fillId="31" borderId="21" xfId="0" applyFont="1" applyFill="1" applyBorder="1" applyAlignment="1" applyProtection="1">
      <alignment horizontal="center" vertical="center"/>
      <protection locked="0"/>
    </xf>
    <xf numFmtId="0" fontId="39" fillId="31" borderId="16" xfId="0" applyFont="1" applyFill="1" applyBorder="1" applyAlignment="1" applyProtection="1">
      <alignment horizontal="center" vertical="center"/>
      <protection locked="0"/>
    </xf>
    <xf numFmtId="0" fontId="39" fillId="31" borderId="25" xfId="0" applyFont="1" applyFill="1" applyBorder="1" applyAlignment="1" applyProtection="1">
      <alignment horizontal="center" vertical="center"/>
      <protection locked="0"/>
    </xf>
    <xf numFmtId="0" fontId="40" fillId="31" borderId="21" xfId="0" applyFont="1" applyFill="1" applyBorder="1" applyAlignment="1" applyProtection="1">
      <alignment horizontal="center" vertical="center"/>
      <protection locked="0"/>
    </xf>
    <xf numFmtId="0" fontId="40" fillId="31" borderId="16" xfId="0" applyFont="1" applyFill="1" applyBorder="1" applyAlignment="1" applyProtection="1">
      <alignment horizontal="center" vertical="center"/>
      <protection locked="0"/>
    </xf>
    <xf numFmtId="0" fontId="40" fillId="31" borderId="41" xfId="0" applyFont="1" applyFill="1" applyBorder="1" applyAlignment="1" applyProtection="1">
      <alignment horizontal="center" vertical="center"/>
      <protection locked="0"/>
    </xf>
    <xf numFmtId="169" fontId="39" fillId="30" borderId="21" xfId="0" applyNumberFormat="1" applyFont="1" applyFill="1" applyBorder="1" applyAlignment="1" applyProtection="1">
      <alignment horizontal="right" vertical="center"/>
      <protection locked="0"/>
    </xf>
    <xf numFmtId="169" fontId="39" fillId="30" borderId="0" xfId="0" applyNumberFormat="1" applyFont="1" applyFill="1" applyAlignment="1" applyProtection="1">
      <alignment horizontal="right" vertical="center"/>
      <protection locked="0"/>
    </xf>
    <xf numFmtId="169" fontId="39" fillId="30" borderId="25" xfId="0" applyNumberFormat="1" applyFont="1" applyFill="1" applyBorder="1" applyAlignment="1" applyProtection="1">
      <alignment horizontal="right" vertical="center"/>
      <protection locked="0"/>
    </xf>
    <xf numFmtId="0" fontId="39" fillId="31" borderId="15" xfId="0" applyFont="1" applyFill="1" applyBorder="1" applyAlignment="1" applyProtection="1">
      <alignment horizontal="left" vertical="center" wrapText="1"/>
      <protection locked="0"/>
    </xf>
    <xf numFmtId="169" fontId="40" fillId="31" borderId="35" xfId="0" applyNumberFormat="1" applyFont="1" applyFill="1" applyBorder="1" applyAlignment="1" applyProtection="1">
      <alignment horizontal="center" vertical="center"/>
      <protection locked="0"/>
    </xf>
    <xf numFmtId="169" fontId="39" fillId="31" borderId="15" xfId="0" applyNumberFormat="1" applyFont="1" applyFill="1" applyBorder="1" applyAlignment="1" applyProtection="1">
      <alignment horizontal="center" vertical="center"/>
      <protection locked="0"/>
    </xf>
    <xf numFmtId="169" fontId="39" fillId="31" borderId="10" xfId="0" applyNumberFormat="1" applyFont="1" applyFill="1" applyBorder="1" applyAlignment="1" applyProtection="1">
      <alignment horizontal="center" vertical="center"/>
      <protection locked="0"/>
    </xf>
    <xf numFmtId="169" fontId="39" fillId="31" borderId="20" xfId="0" applyNumberFormat="1" applyFont="1" applyFill="1" applyBorder="1" applyAlignment="1" applyProtection="1">
      <alignment horizontal="center" vertical="center"/>
      <protection locked="0"/>
    </xf>
    <xf numFmtId="169" fontId="40" fillId="31" borderId="15" xfId="0" applyNumberFormat="1" applyFont="1" applyFill="1" applyBorder="1" applyAlignment="1" applyProtection="1">
      <alignment horizontal="center" vertical="center"/>
      <protection locked="0"/>
    </xf>
    <xf numFmtId="169" fontId="40" fillId="31" borderId="10" xfId="0" applyNumberFormat="1" applyFont="1" applyFill="1" applyBorder="1" applyAlignment="1" applyProtection="1">
      <alignment horizontal="center" vertical="center"/>
      <protection locked="0"/>
    </xf>
    <xf numFmtId="169" fontId="40" fillId="31" borderId="28" xfId="0" applyNumberFormat="1" applyFont="1" applyFill="1" applyBorder="1" applyAlignment="1" applyProtection="1">
      <alignment horizontal="center" vertical="center"/>
      <protection locked="0"/>
    </xf>
    <xf numFmtId="169" fontId="39" fillId="30" borderId="15" xfId="0" applyNumberFormat="1" applyFont="1" applyFill="1" applyBorder="1" applyAlignment="1" applyProtection="1">
      <alignment horizontal="right" vertical="center"/>
      <protection locked="0"/>
    </xf>
    <xf numFmtId="169" fontId="39" fillId="30" borderId="10" xfId="0" applyNumberFormat="1" applyFont="1" applyFill="1" applyBorder="1" applyAlignment="1" applyProtection="1">
      <alignment horizontal="right" vertical="center"/>
      <protection locked="0"/>
    </xf>
    <xf numFmtId="0" fontId="39" fillId="31" borderId="36" xfId="0" applyFont="1" applyFill="1" applyBorder="1" applyAlignment="1" applyProtection="1">
      <alignment horizontal="center" vertical="center" wrapText="1"/>
      <protection locked="0"/>
    </xf>
    <xf numFmtId="170" fontId="39" fillId="31" borderId="38" xfId="0" applyNumberFormat="1" applyFont="1" applyFill="1" applyBorder="1" applyAlignment="1" applyProtection="1">
      <alignment vertical="center"/>
      <protection locked="0"/>
    </xf>
    <xf numFmtId="170" fontId="40" fillId="31" borderId="38" xfId="0" applyNumberFormat="1" applyFont="1" applyFill="1" applyBorder="1" applyAlignment="1" applyProtection="1">
      <alignment vertical="center"/>
      <protection locked="0"/>
    </xf>
    <xf numFmtId="170" fontId="39" fillId="31" borderId="36" xfId="0" applyNumberFormat="1" applyFont="1" applyFill="1" applyBorder="1" applyAlignment="1" applyProtection="1">
      <alignment vertical="center"/>
      <protection locked="0"/>
    </xf>
    <xf numFmtId="170" fontId="39" fillId="31" borderId="39" xfId="0" applyNumberFormat="1" applyFont="1" applyFill="1" applyBorder="1" applyAlignment="1" applyProtection="1">
      <alignment vertical="center"/>
      <protection locked="0"/>
    </xf>
    <xf numFmtId="170" fontId="39" fillId="31" borderId="40" xfId="0" applyNumberFormat="1" applyFont="1" applyFill="1" applyBorder="1" applyAlignment="1" applyProtection="1">
      <alignment vertical="center"/>
      <protection locked="0"/>
    </xf>
    <xf numFmtId="0" fontId="40" fillId="31" borderId="36" xfId="0" applyFont="1" applyFill="1" applyBorder="1" applyAlignment="1" applyProtection="1">
      <alignment vertical="center"/>
      <protection locked="0"/>
    </xf>
    <xf numFmtId="0" fontId="40" fillId="31" borderId="39" xfId="0" applyFont="1" applyFill="1" applyBorder="1" applyAlignment="1" applyProtection="1">
      <alignment vertical="center"/>
      <protection locked="0"/>
    </xf>
    <xf numFmtId="0" fontId="40" fillId="31" borderId="37" xfId="0" applyFont="1" applyFill="1" applyBorder="1" applyAlignment="1" applyProtection="1">
      <alignment vertical="center"/>
      <protection locked="0"/>
    </xf>
    <xf numFmtId="0" fontId="40" fillId="31" borderId="38" xfId="0" applyFont="1" applyFill="1" applyBorder="1" applyAlignment="1" applyProtection="1">
      <alignment vertical="center"/>
      <protection locked="0"/>
    </xf>
    <xf numFmtId="0" fontId="39" fillId="31" borderId="36" xfId="0" applyFont="1" applyFill="1" applyBorder="1" applyAlignment="1" applyProtection="1">
      <alignment vertical="center"/>
      <protection locked="0"/>
    </xf>
    <xf numFmtId="0" fontId="39" fillId="31" borderId="39" xfId="0" applyFont="1" applyFill="1" applyBorder="1" applyAlignment="1" applyProtection="1">
      <alignment vertical="center"/>
      <protection locked="0"/>
    </xf>
    <xf numFmtId="0" fontId="39" fillId="31" borderId="40" xfId="0" applyFont="1" applyFill="1" applyBorder="1" applyAlignment="1" applyProtection="1">
      <alignment vertical="center"/>
      <protection locked="0"/>
    </xf>
    <xf numFmtId="169" fontId="39" fillId="30" borderId="20" xfId="0" applyNumberFormat="1" applyFont="1" applyFill="1" applyBorder="1" applyAlignment="1" applyProtection="1">
      <alignment horizontal="right" vertical="center"/>
      <protection locked="0"/>
    </xf>
    <xf numFmtId="169" fontId="39" fillId="34" borderId="42" xfId="0" applyNumberFormat="1" applyFont="1" applyFill="1" applyBorder="1" applyAlignment="1" applyProtection="1">
      <alignment horizontal="right" vertical="center"/>
      <protection locked="0"/>
    </xf>
    <xf numFmtId="0" fontId="5" fillId="24" borderId="0" xfId="0" applyFont="1" applyFill="1" applyAlignment="1" applyProtection="1">
      <alignment horizontal="center" vertical="top" wrapText="1"/>
      <protection locked="0"/>
    </xf>
    <xf numFmtId="0" fontId="6" fillId="24" borderId="0" xfId="0" applyFont="1" applyFill="1" applyAlignment="1" applyProtection="1">
      <alignment horizontal="center" vertical="center" wrapText="1"/>
      <protection locked="0"/>
    </xf>
    <xf numFmtId="0" fontId="6" fillId="24" borderId="0" xfId="0" applyFont="1" applyFill="1" applyAlignment="1" applyProtection="1">
      <alignment vertical="center"/>
      <protection locked="0"/>
    </xf>
    <xf numFmtId="0" fontId="4" fillId="24" borderId="0" xfId="0" applyFont="1" applyFill="1" applyAlignment="1" applyProtection="1">
      <alignment horizontal="center" vertical="center" wrapText="1"/>
      <protection locked="0"/>
    </xf>
    <xf numFmtId="0" fontId="7" fillId="24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8" fillId="24" borderId="0" xfId="0" applyFont="1" applyFill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 indent="1"/>
      <protection locked="0"/>
    </xf>
    <xf numFmtId="0" fontId="4" fillId="24" borderId="0" xfId="0" applyFont="1" applyFill="1" applyAlignment="1" applyProtection="1">
      <alignment horizontal="left" vertical="center" wrapText="1"/>
      <protection locked="0"/>
    </xf>
    <xf numFmtId="0" fontId="27" fillId="31" borderId="10" xfId="0" applyFont="1" applyFill="1" applyBorder="1" applyAlignment="1">
      <alignment horizontal="center" vertical="center" wrapText="1"/>
    </xf>
    <xf numFmtId="0" fontId="27" fillId="31" borderId="20" xfId="0" applyFont="1" applyFill="1" applyBorder="1" applyAlignment="1">
      <alignment horizontal="center" vertical="center" wrapText="1"/>
    </xf>
    <xf numFmtId="3" fontId="72" fillId="31" borderId="0" xfId="0" applyNumberFormat="1" applyFont="1" applyFill="1" applyAlignment="1">
      <alignment horizontal="left" vertical="center"/>
    </xf>
    <xf numFmtId="0" fontId="27" fillId="31" borderId="11" xfId="0" applyFont="1" applyFill="1" applyBorder="1" applyAlignment="1">
      <alignment horizontal="center" vertical="center"/>
    </xf>
    <xf numFmtId="0" fontId="27" fillId="31" borderId="12" xfId="0" applyFont="1" applyFill="1" applyBorder="1" applyAlignment="1">
      <alignment horizontal="center" vertical="center"/>
    </xf>
    <xf numFmtId="0" fontId="27" fillId="31" borderId="22" xfId="0" applyFont="1" applyFill="1" applyBorder="1" applyAlignment="1">
      <alignment horizontal="center" vertical="center"/>
    </xf>
    <xf numFmtId="49" fontId="8" fillId="31" borderId="13" xfId="0" applyNumberFormat="1" applyFont="1" applyFill="1" applyBorder="1" applyAlignment="1">
      <alignment horizontal="left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49" fontId="8" fillId="31" borderId="14" xfId="0" applyNumberFormat="1" applyFont="1" applyFill="1" applyBorder="1" applyAlignment="1">
      <alignment horizontal="center" vertical="center" wrapText="1"/>
    </xf>
    <xf numFmtId="169" fontId="8" fillId="29" borderId="14" xfId="0" applyNumberFormat="1" applyFont="1" applyFill="1" applyBorder="1" applyAlignment="1">
      <alignment vertical="center" wrapText="1"/>
    </xf>
    <xf numFmtId="165" fontId="8" fillId="29" borderId="14" xfId="0" applyNumberFormat="1" applyFont="1" applyFill="1" applyBorder="1" applyAlignment="1">
      <alignment vertical="center" wrapText="1"/>
    </xf>
    <xf numFmtId="49" fontId="8" fillId="31" borderId="24" xfId="0" applyNumberFormat="1" applyFont="1" applyFill="1" applyBorder="1" applyAlignment="1">
      <alignment horizontal="center" vertical="center" wrapText="1"/>
    </xf>
    <xf numFmtId="49" fontId="27" fillId="31" borderId="21" xfId="0" applyNumberFormat="1" applyFont="1" applyFill="1" applyBorder="1" applyAlignment="1">
      <alignment horizontal="center" vertical="center" wrapText="1"/>
    </xf>
    <xf numFmtId="49" fontId="27" fillId="0" borderId="16" xfId="0" applyNumberFormat="1" applyFont="1" applyBorder="1" applyAlignment="1">
      <alignment horizontal="center" vertical="center" wrapText="1"/>
    </xf>
    <xf numFmtId="49" fontId="27" fillId="31" borderId="16" xfId="0" applyNumberFormat="1" applyFont="1" applyFill="1" applyBorder="1" applyAlignment="1">
      <alignment vertical="center" wrapText="1"/>
    </xf>
    <xf numFmtId="169" fontId="27" fillId="31" borderId="16" xfId="0" applyNumberFormat="1" applyFont="1" applyFill="1" applyBorder="1" applyAlignment="1">
      <alignment vertical="center" wrapText="1"/>
    </xf>
    <xf numFmtId="170" fontId="27" fillId="31" borderId="16" xfId="0" applyNumberFormat="1" applyFont="1" applyFill="1" applyBorder="1" applyAlignment="1">
      <alignment vertical="center" wrapText="1"/>
    </xf>
    <xf numFmtId="169" fontId="27" fillId="31" borderId="16" xfId="0" applyNumberFormat="1" applyFont="1" applyFill="1" applyBorder="1" applyAlignment="1">
      <alignment horizontal="center" vertical="center" wrapText="1"/>
    </xf>
    <xf numFmtId="165" fontId="27" fillId="31" borderId="16" xfId="0" applyNumberFormat="1" applyFont="1" applyFill="1" applyBorder="1" applyAlignment="1">
      <alignment vertical="center" wrapText="1"/>
    </xf>
    <xf numFmtId="170" fontId="27" fillId="31" borderId="25" xfId="0" applyNumberFormat="1" applyFont="1" applyFill="1" applyBorder="1" applyAlignment="1">
      <alignment vertical="center" wrapText="1"/>
    </xf>
    <xf numFmtId="165" fontId="27" fillId="29" borderId="10" xfId="0" applyNumberFormat="1" applyFont="1" applyFill="1" applyBorder="1" applyAlignment="1">
      <alignment horizontal="right" vertical="center" wrapText="1"/>
    </xf>
    <xf numFmtId="170" fontId="27" fillId="33" borderId="10" xfId="0" applyNumberFormat="1" applyFont="1" applyFill="1" applyBorder="1" applyAlignment="1" applyProtection="1">
      <alignment horizontal="right" vertical="center" wrapText="1"/>
      <protection locked="0"/>
    </xf>
    <xf numFmtId="49" fontId="27" fillId="30" borderId="16" xfId="0" applyNumberFormat="1" applyFont="1" applyFill="1" applyBorder="1" applyAlignment="1" applyProtection="1">
      <alignment horizontal="right" vertical="center" wrapText="1"/>
      <protection locked="0"/>
    </xf>
    <xf numFmtId="169" fontId="27" fillId="30" borderId="16" xfId="0" applyNumberFormat="1" applyFont="1" applyFill="1" applyBorder="1" applyAlignment="1" applyProtection="1">
      <alignment horizontal="right" vertical="center" wrapText="1"/>
      <protection locked="0"/>
    </xf>
    <xf numFmtId="169" fontId="27" fillId="33" borderId="16" xfId="0" applyNumberFormat="1" applyFont="1" applyFill="1" applyBorder="1" applyAlignment="1" applyProtection="1">
      <alignment horizontal="right" vertical="center" wrapText="1"/>
      <protection locked="0"/>
    </xf>
    <xf numFmtId="170" fontId="27" fillId="33" borderId="16" xfId="0" applyNumberFormat="1" applyFont="1" applyFill="1" applyBorder="1" applyAlignment="1" applyProtection="1">
      <alignment horizontal="right" vertical="center" wrapText="1"/>
      <protection locked="0"/>
    </xf>
    <xf numFmtId="49" fontId="27" fillId="30" borderId="11" xfId="0" applyNumberFormat="1" applyFont="1" applyFill="1" applyBorder="1" applyAlignment="1" applyProtection="1">
      <alignment horizontal="left" vertical="center" wrapText="1"/>
      <protection locked="0"/>
    </xf>
    <xf numFmtId="49" fontId="27" fillId="30" borderId="66" xfId="0" applyNumberFormat="1" applyFont="1" applyFill="1" applyBorder="1" applyAlignment="1" applyProtection="1">
      <alignment horizontal="right" vertical="center" wrapText="1"/>
      <protection locked="0"/>
    </xf>
    <xf numFmtId="169" fontId="27" fillId="30" borderId="66" xfId="0" applyNumberFormat="1" applyFont="1" applyFill="1" applyBorder="1" applyAlignment="1" applyProtection="1">
      <alignment horizontal="right" vertical="center" wrapText="1"/>
      <protection locked="0"/>
    </xf>
    <xf numFmtId="165" fontId="27" fillId="29" borderId="12" xfId="0" applyNumberFormat="1" applyFont="1" applyFill="1" applyBorder="1" applyAlignment="1">
      <alignment horizontal="right" vertical="center" wrapText="1"/>
    </xf>
    <xf numFmtId="169" fontId="27" fillId="33" borderId="66" xfId="0" applyNumberFormat="1" applyFont="1" applyFill="1" applyBorder="1" applyAlignment="1" applyProtection="1">
      <alignment horizontal="right" vertical="center" wrapText="1"/>
      <protection locked="0"/>
    </xf>
    <xf numFmtId="170" fontId="27" fillId="33" borderId="66" xfId="0" applyNumberFormat="1" applyFont="1" applyFill="1" applyBorder="1" applyAlignment="1" applyProtection="1">
      <alignment horizontal="right" vertical="center" wrapText="1"/>
      <protection locked="0"/>
    </xf>
    <xf numFmtId="165" fontId="27" fillId="29" borderId="22" xfId="0" applyNumberFormat="1" applyFont="1" applyFill="1" applyBorder="1" applyAlignment="1">
      <alignment horizontal="right" vertical="center" wrapText="1"/>
    </xf>
    <xf numFmtId="49" fontId="8" fillId="0" borderId="72" xfId="0" applyNumberFormat="1" applyFont="1" applyBorder="1" applyAlignment="1">
      <alignment horizontal="center" vertical="center" wrapText="1"/>
    </xf>
    <xf numFmtId="169" fontId="27" fillId="31" borderId="39" xfId="0" applyNumberFormat="1" applyFont="1" applyFill="1" applyBorder="1" applyAlignment="1">
      <alignment horizontal="right" vertical="center" wrapText="1"/>
    </xf>
    <xf numFmtId="170" fontId="27" fillId="31" borderId="39" xfId="0" applyNumberFormat="1" applyFont="1" applyFill="1" applyBorder="1" applyAlignment="1">
      <alignment horizontal="right" vertical="center" wrapText="1"/>
    </xf>
    <xf numFmtId="165" fontId="27" fillId="31" borderId="39" xfId="0" applyNumberFormat="1" applyFont="1" applyFill="1" applyBorder="1" applyAlignment="1">
      <alignment horizontal="right" vertical="center" wrapText="1"/>
    </xf>
    <xf numFmtId="170" fontId="27" fillId="31" borderId="40" xfId="0" applyNumberFormat="1" applyFont="1" applyFill="1" applyBorder="1" applyAlignment="1">
      <alignment horizontal="right" vertical="center" wrapText="1"/>
    </xf>
    <xf numFmtId="49" fontId="27" fillId="0" borderId="39" xfId="0" applyNumberFormat="1" applyFont="1" applyBorder="1" applyAlignment="1" applyProtection="1">
      <alignment horizontal="center" vertical="center" wrapText="1"/>
      <protection locked="0"/>
    </xf>
    <xf numFmtId="165" fontId="27" fillId="29" borderId="39" xfId="0" applyNumberFormat="1" applyFont="1" applyFill="1" applyBorder="1" applyAlignment="1">
      <alignment horizontal="right" vertical="center" wrapText="1"/>
    </xf>
    <xf numFmtId="49" fontId="27" fillId="0" borderId="12" xfId="0" applyNumberFormat="1" applyFont="1" applyBorder="1" applyAlignment="1" applyProtection="1">
      <alignment horizontal="center" vertical="center" wrapText="1"/>
      <protection locked="0"/>
    </xf>
    <xf numFmtId="49" fontId="27" fillId="31" borderId="10" xfId="0" applyNumberFormat="1" applyFont="1" applyFill="1" applyBorder="1" applyAlignment="1">
      <alignment horizontal="right" vertical="center" wrapText="1"/>
    </xf>
    <xf numFmtId="169" fontId="27" fillId="31" borderId="10" xfId="0" applyNumberFormat="1" applyFont="1" applyFill="1" applyBorder="1" applyAlignment="1">
      <alignment horizontal="right" vertical="center" wrapText="1"/>
    </xf>
    <xf numFmtId="170" fontId="27" fillId="31" borderId="10" xfId="0" applyNumberFormat="1" applyFont="1" applyFill="1" applyBorder="1" applyAlignment="1">
      <alignment horizontal="right" vertical="center" wrapText="1"/>
    </xf>
    <xf numFmtId="165" fontId="27" fillId="31" borderId="10" xfId="0" applyNumberFormat="1" applyFont="1" applyFill="1" applyBorder="1" applyAlignment="1">
      <alignment horizontal="right" vertical="center" wrapText="1"/>
    </xf>
    <xf numFmtId="170" fontId="27" fillId="31" borderId="20" xfId="0" applyNumberFormat="1" applyFont="1" applyFill="1" applyBorder="1" applyAlignment="1">
      <alignment horizontal="right" vertical="center" wrapText="1"/>
    </xf>
    <xf numFmtId="49" fontId="27" fillId="30" borderId="21" xfId="0" applyNumberFormat="1" applyFont="1" applyFill="1" applyBorder="1" applyAlignment="1" applyProtection="1">
      <alignment horizontal="left" vertical="center" wrapText="1"/>
      <protection locked="0"/>
    </xf>
    <xf numFmtId="49" fontId="8" fillId="31" borderId="21" xfId="0" applyNumberFormat="1" applyFont="1" applyFill="1" applyBorder="1" applyAlignment="1">
      <alignment horizontal="left" vertical="center" wrapText="1"/>
    </xf>
    <xf numFmtId="49" fontId="8" fillId="0" borderId="16" xfId="0" applyNumberFormat="1" applyFont="1" applyBorder="1" applyAlignment="1">
      <alignment horizontal="center" vertical="center" wrapText="1"/>
    </xf>
    <xf numFmtId="169" fontId="8" fillId="29" borderId="16" xfId="0" applyNumberFormat="1" applyFont="1" applyFill="1" applyBorder="1" applyAlignment="1">
      <alignment vertical="center" wrapText="1"/>
    </xf>
    <xf numFmtId="165" fontId="8" fillId="29" borderId="16" xfId="0" applyNumberFormat="1" applyFont="1" applyFill="1" applyBorder="1" applyAlignment="1">
      <alignment vertical="center" wrapText="1"/>
    </xf>
    <xf numFmtId="49" fontId="8" fillId="31" borderId="25" xfId="0" applyNumberFormat="1" applyFont="1" applyFill="1" applyBorder="1" applyAlignment="1">
      <alignment horizontal="center" vertical="center" wrapText="1"/>
    </xf>
    <xf numFmtId="170" fontId="27" fillId="33" borderId="12" xfId="0" applyNumberFormat="1" applyFont="1" applyFill="1" applyBorder="1" applyAlignment="1" applyProtection="1">
      <alignment horizontal="right" vertical="center" wrapText="1"/>
      <protection locked="0"/>
    </xf>
    <xf numFmtId="3" fontId="28" fillId="30" borderId="10" xfId="0" applyNumberFormat="1" applyFont="1" applyFill="1" applyBorder="1" applyAlignment="1" applyProtection="1">
      <alignment horizontal="left" vertical="center" wrapText="1"/>
      <protection locked="0"/>
    </xf>
    <xf numFmtId="0" fontId="28" fillId="30" borderId="10" xfId="0" applyFont="1" applyFill="1" applyBorder="1" applyAlignment="1" applyProtection="1">
      <alignment horizontal="left" vertical="center" wrapText="1"/>
      <protection locked="0"/>
    </xf>
    <xf numFmtId="3" fontId="64" fillId="0" borderId="0" xfId="252" applyNumberFormat="1" applyFont="1"/>
    <xf numFmtId="49" fontId="27" fillId="30" borderId="10" xfId="0" applyNumberFormat="1" applyFont="1" applyFill="1" applyBorder="1" applyAlignment="1" applyProtection="1">
      <alignment horizontal="left" vertical="center" wrapText="1"/>
      <protection locked="0"/>
    </xf>
    <xf numFmtId="49" fontId="27" fillId="30" borderId="16" xfId="0" applyNumberFormat="1" applyFont="1" applyFill="1" applyBorder="1" applyAlignment="1" applyProtection="1">
      <alignment horizontal="left" vertical="center" wrapText="1"/>
      <protection locked="0"/>
    </xf>
    <xf numFmtId="49" fontId="27" fillId="30" borderId="10" xfId="0" applyNumberFormat="1" applyFont="1" applyFill="1" applyBorder="1" applyAlignment="1" applyProtection="1">
      <alignment vertical="center" wrapText="1"/>
      <protection locked="0"/>
    </xf>
    <xf numFmtId="170" fontId="27" fillId="33" borderId="39" xfId="0" applyNumberFormat="1" applyFont="1" applyFill="1" applyBorder="1" applyAlignment="1" applyProtection="1">
      <alignment horizontal="right" vertical="center" wrapText="1"/>
      <protection locked="0"/>
    </xf>
    <xf numFmtId="49" fontId="27" fillId="30" borderId="39" xfId="0" applyNumberFormat="1" applyFont="1" applyFill="1" applyBorder="1" applyAlignment="1" applyProtection="1">
      <alignment horizontal="left" vertical="center" wrapText="1"/>
      <protection locked="0"/>
    </xf>
    <xf numFmtId="49" fontId="27" fillId="30" borderId="56" xfId="0" applyNumberFormat="1" applyFont="1" applyFill="1" applyBorder="1" applyAlignment="1" applyProtection="1">
      <alignment horizontal="left" vertical="center" wrapText="1"/>
      <protection locked="0"/>
    </xf>
    <xf numFmtId="49" fontId="27" fillId="30" borderId="29" xfId="0" applyNumberFormat="1" applyFont="1" applyFill="1" applyBorder="1" applyAlignment="1" applyProtection="1">
      <alignment horizontal="left" vertical="center" wrapText="1"/>
      <protection locked="0"/>
    </xf>
    <xf numFmtId="0" fontId="3" fillId="31" borderId="0" xfId="0" applyFont="1" applyFill="1" applyAlignment="1" applyProtection="1">
      <alignment horizontal="center" vertical="center" wrapText="1"/>
      <protection locked="0"/>
    </xf>
    <xf numFmtId="0" fontId="4" fillId="31" borderId="0" xfId="0" applyFont="1" applyFill="1" applyAlignment="1" applyProtection="1">
      <alignment vertical="center" wrapText="1"/>
      <protection locked="0"/>
    </xf>
    <xf numFmtId="0" fontId="4" fillId="31" borderId="10" xfId="0" applyFont="1" applyFill="1" applyBorder="1" applyAlignment="1" applyProtection="1">
      <alignment horizontal="center" vertical="center" wrapText="1"/>
      <protection locked="0"/>
    </xf>
    <xf numFmtId="0" fontId="3" fillId="31" borderId="0" xfId="0" applyFont="1" applyFill="1" applyAlignment="1">
      <alignment horizontal="center" vertical="center" wrapText="1"/>
    </xf>
    <xf numFmtId="0" fontId="5" fillId="31" borderId="0" xfId="0" applyFont="1" applyFill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49" fontId="27" fillId="30" borderId="36" xfId="0" applyNumberFormat="1" applyFont="1" applyFill="1" applyBorder="1" applyAlignment="1" applyProtection="1">
      <alignment horizontal="right" vertical="center" wrapText="1"/>
      <protection locked="0"/>
    </xf>
    <xf numFmtId="49" fontId="27" fillId="29" borderId="39" xfId="0" applyNumberFormat="1" applyFont="1" applyFill="1" applyBorder="1" applyAlignment="1">
      <alignment horizontal="center" vertical="center" wrapText="1"/>
    </xf>
    <xf numFmtId="4" fontId="27" fillId="29" borderId="10" xfId="0" applyNumberFormat="1" applyFont="1" applyFill="1" applyBorder="1" applyAlignment="1">
      <alignment vertical="center" wrapText="1"/>
    </xf>
    <xf numFmtId="0" fontId="27" fillId="24" borderId="14" xfId="0" applyFont="1" applyFill="1" applyBorder="1" applyAlignment="1">
      <alignment horizontal="center" vertical="center" wrapText="1"/>
    </xf>
    <xf numFmtId="169" fontId="27" fillId="30" borderId="10" xfId="0" applyNumberFormat="1" applyFont="1" applyFill="1" applyBorder="1" applyAlignment="1" applyProtection="1">
      <alignment horizontal="center" vertical="center" wrapText="1"/>
      <protection locked="0"/>
    </xf>
    <xf numFmtId="169" fontId="27" fillId="26" borderId="10" xfId="0" applyNumberFormat="1" applyFont="1" applyFill="1" applyBorder="1" applyAlignment="1" applyProtection="1">
      <alignment horizontal="center" vertical="center" wrapText="1"/>
      <protection locked="0"/>
    </xf>
    <xf numFmtId="165" fontId="6" fillId="29" borderId="66" xfId="0" applyNumberFormat="1" applyFont="1" applyFill="1" applyBorder="1" applyAlignment="1">
      <alignment horizontal="right" vertical="center" wrapText="1"/>
    </xf>
    <xf numFmtId="169" fontId="43" fillId="32" borderId="42" xfId="0" applyNumberFormat="1" applyFont="1" applyFill="1" applyBorder="1" applyAlignment="1" applyProtection="1">
      <alignment horizontal="right" vertical="center" shrinkToFit="1"/>
      <protection locked="0"/>
    </xf>
    <xf numFmtId="3" fontId="28" fillId="29" borderId="10" xfId="0" applyNumberFormat="1" applyFont="1" applyFill="1" applyBorder="1" applyAlignment="1" applyProtection="1">
      <alignment horizontal="center" vertical="center" wrapText="1"/>
      <protection locked="0"/>
    </xf>
    <xf numFmtId="0" fontId="59" fillId="29" borderId="16" xfId="0" applyFont="1" applyFill="1" applyBorder="1" applyAlignment="1">
      <alignment horizontal="center" vertical="center" wrapText="1"/>
    </xf>
    <xf numFmtId="0" fontId="28" fillId="29" borderId="10" xfId="0" applyFont="1" applyFill="1" applyBorder="1" applyAlignment="1">
      <alignment horizontal="center" vertical="center" wrapText="1"/>
    </xf>
    <xf numFmtId="0" fontId="43" fillId="31" borderId="21" xfId="0" applyFont="1" applyFill="1" applyBorder="1" applyAlignment="1" applyProtection="1">
      <alignment vertical="center" wrapText="1"/>
      <protection locked="0"/>
    </xf>
    <xf numFmtId="169" fontId="82" fillId="32" borderId="42" xfId="0" applyNumberFormat="1" applyFont="1" applyFill="1" applyBorder="1" applyAlignment="1" applyProtection="1">
      <alignment horizontal="center" vertical="center" shrinkToFit="1"/>
      <protection locked="0"/>
    </xf>
    <xf numFmtId="166" fontId="4" fillId="29" borderId="28" xfId="0" applyNumberFormat="1" applyFont="1" applyFill="1" applyBorder="1" applyAlignment="1">
      <alignment horizontal="right" vertical="center" wrapText="1"/>
    </xf>
    <xf numFmtId="0" fontId="6" fillId="27" borderId="11" xfId="0" applyFont="1" applyFill="1" applyBorder="1" applyAlignment="1">
      <alignment horizontal="center" vertical="center" wrapText="1"/>
    </xf>
    <xf numFmtId="49" fontId="6" fillId="27" borderId="12" xfId="0" applyNumberFormat="1" applyFont="1" applyFill="1" applyBorder="1" applyAlignment="1">
      <alignment horizontal="center" vertical="center" wrapText="1"/>
    </xf>
    <xf numFmtId="169" fontId="6" fillId="33" borderId="12" xfId="0" applyNumberFormat="1" applyFont="1" applyFill="1" applyBorder="1" applyAlignment="1">
      <alignment horizontal="right" vertical="center" wrapText="1"/>
    </xf>
    <xf numFmtId="169" fontId="6" fillId="31" borderId="12" xfId="0" applyNumberFormat="1" applyFont="1" applyFill="1" applyBorder="1" applyAlignment="1">
      <alignment horizontal="center" vertical="center" wrapText="1"/>
    </xf>
    <xf numFmtId="49" fontId="6" fillId="31" borderId="12" xfId="0" applyNumberFormat="1" applyFont="1" applyFill="1" applyBorder="1" applyAlignment="1">
      <alignment horizontal="center" vertical="center" wrapText="1"/>
    </xf>
    <xf numFmtId="169" fontId="6" fillId="29" borderId="12" xfId="0" applyNumberFormat="1" applyFont="1" applyFill="1" applyBorder="1" applyAlignment="1">
      <alignment horizontal="right" vertical="center" wrapText="1"/>
    </xf>
    <xf numFmtId="4" fontId="6" fillId="29" borderId="12" xfId="0" applyNumberFormat="1" applyFont="1" applyFill="1" applyBorder="1" applyAlignment="1">
      <alignment horizontal="right" vertical="center" wrapText="1"/>
    </xf>
    <xf numFmtId="170" fontId="6" fillId="29" borderId="12" xfId="0" applyNumberFormat="1" applyFont="1" applyFill="1" applyBorder="1" applyAlignment="1">
      <alignment horizontal="right" vertical="center" wrapText="1"/>
    </xf>
    <xf numFmtId="0" fontId="83" fillId="0" borderId="0" xfId="0" applyFont="1" applyAlignment="1" applyProtection="1">
      <alignment vertical="center"/>
      <protection locked="0"/>
    </xf>
    <xf numFmtId="49" fontId="84" fillId="31" borderId="17" xfId="0" applyNumberFormat="1" applyFont="1" applyFill="1" applyBorder="1" applyAlignment="1">
      <alignment horizontal="left" vertical="center" wrapText="1"/>
    </xf>
    <xf numFmtId="49" fontId="84" fillId="0" borderId="18" xfId="0" applyNumberFormat="1" applyFont="1" applyBorder="1" applyAlignment="1">
      <alignment horizontal="center" vertical="center" wrapText="1"/>
    </xf>
    <xf numFmtId="0" fontId="84" fillId="31" borderId="18" xfId="0" applyFont="1" applyFill="1" applyBorder="1" applyAlignment="1">
      <alignment horizontal="center" vertical="center" wrapText="1"/>
    </xf>
    <xf numFmtId="169" fontId="84" fillId="29" borderId="18" xfId="0" applyNumberFormat="1" applyFont="1" applyFill="1" applyBorder="1" applyAlignment="1">
      <alignment vertical="center" wrapText="1"/>
    </xf>
    <xf numFmtId="169" fontId="84" fillId="29" borderId="18" xfId="0" applyNumberFormat="1" applyFont="1" applyFill="1" applyBorder="1" applyAlignment="1">
      <alignment horizontal="right" vertical="center" wrapText="1"/>
    </xf>
    <xf numFmtId="165" fontId="84" fillId="29" borderId="18" xfId="0" applyNumberFormat="1" applyFont="1" applyFill="1" applyBorder="1" applyAlignment="1">
      <alignment horizontal="right" vertical="center" wrapText="1"/>
    </xf>
    <xf numFmtId="0" fontId="84" fillId="31" borderId="23" xfId="0" applyFont="1" applyFill="1" applyBorder="1" applyAlignment="1">
      <alignment horizontal="center" vertical="center" wrapText="1"/>
    </xf>
    <xf numFmtId="0" fontId="85" fillId="31" borderId="0" xfId="0" applyFont="1" applyFill="1" applyAlignment="1">
      <alignment horizontal="left" vertical="center"/>
    </xf>
    <xf numFmtId="3" fontId="86" fillId="0" borderId="0" xfId="252" applyNumberFormat="1" applyFont="1"/>
    <xf numFmtId="3" fontId="85" fillId="31" borderId="0" xfId="0" applyNumberFormat="1" applyFont="1" applyFill="1" applyAlignment="1">
      <alignment horizontal="left" vertical="center"/>
    </xf>
    <xf numFmtId="0" fontId="81" fillId="31" borderId="0" xfId="0" applyFont="1" applyFill="1" applyAlignment="1">
      <alignment vertical="center" wrapText="1"/>
    </xf>
    <xf numFmtId="0" fontId="3" fillId="29" borderId="0" xfId="0" applyFont="1" applyFill="1" applyAlignment="1" applyProtection="1">
      <alignment horizontal="center" vertical="center" wrapText="1"/>
      <protection locked="0"/>
    </xf>
    <xf numFmtId="0" fontId="4" fillId="24" borderId="10" xfId="0" applyFont="1" applyFill="1" applyBorder="1" applyAlignment="1" applyProtection="1">
      <alignment horizontal="center" vertical="center" wrapText="1"/>
    </xf>
    <xf numFmtId="0" fontId="7" fillId="24" borderId="11" xfId="0" applyFont="1" applyFill="1" applyBorder="1" applyAlignment="1" applyProtection="1">
      <alignment horizontal="center" vertical="center" wrapText="1"/>
    </xf>
    <xf numFmtId="0" fontId="7" fillId="24" borderId="12" xfId="0" applyFont="1" applyFill="1" applyBorder="1" applyAlignment="1" applyProtection="1">
      <alignment horizontal="center" vertical="center" wrapText="1"/>
    </xf>
    <xf numFmtId="0" fontId="4" fillId="24" borderId="13" xfId="0" applyFont="1" applyFill="1" applyBorder="1" applyAlignment="1" applyProtection="1">
      <alignment vertical="center" wrapText="1"/>
    </xf>
    <xf numFmtId="49" fontId="4" fillId="24" borderId="14" xfId="0" applyNumberFormat="1" applyFont="1" applyFill="1" applyBorder="1" applyAlignment="1" applyProtection="1">
      <alignment horizontal="center" vertical="center" wrapText="1"/>
    </xf>
    <xf numFmtId="165" fontId="30" fillId="28" borderId="14" xfId="0" applyNumberFormat="1" applyFont="1" applyFill="1" applyBorder="1" applyAlignment="1" applyProtection="1">
      <alignment horizontal="right" vertical="center" wrapText="1"/>
    </xf>
    <xf numFmtId="0" fontId="4" fillId="24" borderId="15" xfId="0" applyFont="1" applyFill="1" applyBorder="1" applyAlignment="1" applyProtection="1">
      <alignment horizontal="center" vertical="center" wrapText="1"/>
    </xf>
    <xf numFmtId="49" fontId="4" fillId="24" borderId="10" xfId="0" applyNumberFormat="1" applyFont="1" applyFill="1" applyBorder="1" applyAlignment="1" applyProtection="1">
      <alignment horizontal="center" vertical="center" wrapText="1"/>
    </xf>
    <xf numFmtId="165" fontId="4" fillId="24" borderId="10" xfId="0" applyNumberFormat="1" applyFont="1" applyFill="1" applyBorder="1" applyAlignment="1" applyProtection="1">
      <alignment horizontal="right" vertical="center" wrapText="1"/>
    </xf>
    <xf numFmtId="0" fontId="4" fillId="24" borderId="15" xfId="0" applyFont="1" applyFill="1" applyBorder="1" applyAlignment="1" applyProtection="1">
      <alignment horizontal="left" vertical="center" wrapText="1"/>
    </xf>
    <xf numFmtId="165" fontId="4" fillId="28" borderId="10" xfId="0" applyNumberFormat="1" applyFont="1" applyFill="1" applyBorder="1" applyAlignment="1" applyProtection="1">
      <alignment horizontal="right" vertical="center" wrapText="1"/>
    </xf>
    <xf numFmtId="165" fontId="4" fillId="25" borderId="10" xfId="0" applyNumberFormat="1" applyFont="1" applyFill="1" applyBorder="1" applyAlignment="1" applyProtection="1">
      <alignment horizontal="right" vertical="center" wrapText="1"/>
    </xf>
    <xf numFmtId="0" fontId="4" fillId="24" borderId="11" xfId="0" applyFont="1" applyFill="1" applyBorder="1" applyAlignment="1" applyProtection="1">
      <alignment horizontal="left" vertical="center" wrapText="1"/>
    </xf>
    <xf numFmtId="49" fontId="4" fillId="24" borderId="12" xfId="0" applyNumberFormat="1" applyFont="1" applyFill="1" applyBorder="1" applyAlignment="1" applyProtection="1">
      <alignment horizontal="center" vertical="center" wrapText="1"/>
    </xf>
    <xf numFmtId="165" fontId="4" fillId="28" borderId="12" xfId="0" applyNumberFormat="1" applyFont="1" applyFill="1" applyBorder="1" applyAlignment="1" applyProtection="1">
      <alignment horizontal="right" vertical="center" wrapText="1"/>
    </xf>
    <xf numFmtId="165" fontId="4" fillId="29" borderId="12" xfId="0" applyNumberFormat="1" applyFont="1" applyFill="1" applyBorder="1" applyAlignment="1" applyProtection="1">
      <alignment horizontal="right" vertical="center" wrapText="1"/>
    </xf>
    <xf numFmtId="165" fontId="4" fillId="24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vertical="center" wrapText="1"/>
    </xf>
    <xf numFmtId="49" fontId="4" fillId="0" borderId="14" xfId="0" applyNumberFormat="1" applyFont="1" applyBorder="1" applyAlignment="1" applyProtection="1">
      <alignment horizontal="center" vertical="center" wrapText="1"/>
    </xf>
    <xf numFmtId="165" fontId="4" fillId="28" borderId="14" xfId="0" applyNumberFormat="1" applyFont="1" applyFill="1" applyBorder="1" applyAlignment="1" applyProtection="1">
      <alignment horizontal="right" vertical="center" wrapText="1"/>
    </xf>
    <xf numFmtId="0" fontId="4" fillId="0" borderId="19" xfId="0" applyFont="1" applyBorder="1" applyAlignment="1" applyProtection="1">
      <alignment vertical="center" wrapText="1"/>
    </xf>
    <xf numFmtId="49" fontId="4" fillId="0" borderId="16" xfId="0" applyNumberFormat="1" applyFont="1" applyBorder="1" applyAlignment="1" applyProtection="1">
      <alignment horizontal="center" vertical="center" wrapText="1"/>
    </xf>
    <xf numFmtId="165" fontId="4" fillId="24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left" vertical="center" wrapText="1"/>
    </xf>
    <xf numFmtId="49" fontId="4" fillId="0" borderId="12" xfId="0" applyNumberFormat="1" applyFont="1" applyBorder="1" applyAlignment="1" applyProtection="1">
      <alignment horizontal="center" vertical="center" wrapText="1"/>
    </xf>
    <xf numFmtId="0" fontId="4" fillId="24" borderId="13" xfId="0" applyFont="1" applyFill="1" applyBorder="1" applyAlignment="1" applyProtection="1">
      <alignment horizontal="left" vertical="center" wrapText="1"/>
    </xf>
    <xf numFmtId="0" fontId="4" fillId="24" borderId="21" xfId="0" applyFont="1" applyFill="1" applyBorder="1" applyAlignment="1" applyProtection="1">
      <alignment horizontal="justify" vertical="center" wrapText="1"/>
    </xf>
    <xf numFmtId="49" fontId="4" fillId="24" borderId="16" xfId="0" applyNumberFormat="1" applyFont="1" applyFill="1" applyBorder="1" applyAlignment="1" applyProtection="1">
      <alignment horizontal="center" vertical="center" wrapText="1"/>
    </xf>
    <xf numFmtId="165" fontId="4" fillId="28" borderId="16" xfId="0" applyNumberFormat="1" applyFont="1" applyFill="1" applyBorder="1" applyAlignment="1" applyProtection="1">
      <alignment horizontal="right" vertical="center" wrapText="1"/>
    </xf>
    <xf numFmtId="165" fontId="4" fillId="29" borderId="16" xfId="0" applyNumberFormat="1" applyFont="1" applyFill="1" applyBorder="1" applyAlignment="1" applyProtection="1">
      <alignment horizontal="right" vertical="center" wrapText="1"/>
    </xf>
    <xf numFmtId="0" fontId="4" fillId="24" borderId="15" xfId="0" applyFont="1" applyFill="1" applyBorder="1" applyAlignment="1" applyProtection="1">
      <alignment horizontal="justify" vertical="center" wrapText="1"/>
    </xf>
    <xf numFmtId="165" fontId="4" fillId="29" borderId="10" xfId="0" applyNumberFormat="1" applyFont="1" applyFill="1" applyBorder="1" applyAlignment="1" applyProtection="1">
      <alignment horizontal="right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0" fontId="4" fillId="0" borderId="13" xfId="0" applyFont="1" applyBorder="1" applyAlignment="1" applyProtection="1">
      <alignment horizontal="left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left" vertical="center" wrapText="1"/>
    </xf>
    <xf numFmtId="49" fontId="4" fillId="0" borderId="10" xfId="0" applyNumberFormat="1" applyFont="1" applyBorder="1" applyAlignment="1" applyProtection="1">
      <alignment horizontal="center" vertical="center" wrapText="1"/>
    </xf>
    <xf numFmtId="0" fontId="27" fillId="0" borderId="15" xfId="0" applyFont="1" applyBorder="1" applyAlignment="1" applyProtection="1">
      <alignment vertical="center" wrapText="1"/>
    </xf>
    <xf numFmtId="165" fontId="4" fillId="24" borderId="14" xfId="0" applyNumberFormat="1" applyFont="1" applyFill="1" applyBorder="1" applyAlignment="1" applyProtection="1">
      <alignment horizontal="center" vertical="center" wrapText="1"/>
    </xf>
    <xf numFmtId="165" fontId="4" fillId="29" borderId="14" xfId="0" applyNumberFormat="1" applyFont="1" applyFill="1" applyBorder="1" applyAlignment="1" applyProtection="1">
      <alignment horizontal="right" vertical="center" wrapText="1"/>
    </xf>
    <xf numFmtId="0" fontId="6" fillId="0" borderId="17" xfId="0" applyFont="1" applyBorder="1" applyAlignment="1" applyProtection="1">
      <alignment vertical="center" wrapText="1"/>
    </xf>
    <xf numFmtId="49" fontId="6" fillId="0" borderId="18" xfId="0" applyNumberFormat="1" applyFont="1" applyBorder="1" applyAlignment="1" applyProtection="1">
      <alignment horizontal="center" vertical="center" wrapText="1"/>
    </xf>
    <xf numFmtId="165" fontId="6" fillId="28" borderId="18" xfId="0" applyNumberFormat="1" applyFont="1" applyFill="1" applyBorder="1" applyAlignment="1" applyProtection="1">
      <alignment horizontal="right" vertical="center" wrapText="1"/>
    </xf>
    <xf numFmtId="0" fontId="30" fillId="31" borderId="0" xfId="0" applyFont="1" applyFill="1" applyAlignment="1" applyProtection="1">
      <alignment horizontal="center" vertical="center" wrapText="1"/>
      <protection locked="0"/>
    </xf>
    <xf numFmtId="0" fontId="6" fillId="31" borderId="10" xfId="0" applyFont="1" applyFill="1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3" fontId="4" fillId="31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31" borderId="0" xfId="0" applyFont="1" applyFill="1" applyAlignment="1" applyProtection="1">
      <alignment horizontal="center" vertical="center" wrapText="1"/>
      <protection locked="0"/>
    </xf>
    <xf numFmtId="0" fontId="0" fillId="31" borderId="0" xfId="0" applyFill="1" applyAlignment="1" applyProtection="1">
      <alignment vertical="center"/>
      <protection locked="0"/>
    </xf>
    <xf numFmtId="166" fontId="4" fillId="31" borderId="0" xfId="0" applyNumberFormat="1" applyFont="1" applyFill="1" applyAlignment="1" applyProtection="1">
      <alignment vertical="center"/>
      <protection locked="0"/>
    </xf>
    <xf numFmtId="0" fontId="4" fillId="31" borderId="0" xfId="0" applyFont="1" applyFill="1" applyAlignment="1" applyProtection="1">
      <alignment horizontal="center" vertical="center"/>
      <protection locked="0"/>
    </xf>
    <xf numFmtId="0" fontId="31" fillId="31" borderId="0" xfId="0" applyFont="1" applyFill="1" applyAlignment="1" applyProtection="1">
      <alignment horizontal="center" vertical="center" wrapText="1"/>
      <protection locked="0"/>
    </xf>
    <xf numFmtId="169" fontId="40" fillId="29" borderId="35" xfId="0" applyNumberFormat="1" applyFont="1" applyFill="1" applyBorder="1" applyAlignment="1" applyProtection="1">
      <alignment horizontal="right" vertical="center"/>
    </xf>
    <xf numFmtId="169" fontId="39" fillId="29" borderId="35" xfId="0" applyNumberFormat="1" applyFont="1" applyFill="1" applyBorder="1" applyAlignment="1" applyProtection="1">
      <alignment horizontal="right" vertical="center"/>
    </xf>
    <xf numFmtId="169" fontId="39" fillId="29" borderId="15" xfId="0" applyNumberFormat="1" applyFont="1" applyFill="1" applyBorder="1" applyAlignment="1" applyProtection="1">
      <alignment horizontal="right" vertical="center"/>
    </xf>
    <xf numFmtId="169" fontId="39" fillId="29" borderId="10" xfId="0" applyNumberFormat="1" applyFont="1" applyFill="1" applyBorder="1" applyAlignment="1" applyProtection="1">
      <alignment horizontal="right" vertical="center"/>
    </xf>
    <xf numFmtId="169" fontId="39" fillId="29" borderId="20" xfId="0" applyNumberFormat="1" applyFont="1" applyFill="1" applyBorder="1" applyAlignment="1" applyProtection="1">
      <alignment horizontal="right" vertical="center"/>
    </xf>
    <xf numFmtId="169" fontId="40" fillId="29" borderId="28" xfId="0" applyNumberFormat="1" applyFont="1" applyFill="1" applyBorder="1" applyAlignment="1" applyProtection="1">
      <alignment horizontal="right" vertical="center"/>
    </xf>
    <xf numFmtId="169" fontId="40" fillId="29" borderId="42" xfId="0" applyNumberFormat="1" applyFont="1" applyFill="1" applyBorder="1" applyAlignment="1" applyProtection="1">
      <alignment horizontal="right" vertical="center"/>
    </xf>
    <xf numFmtId="0" fontId="4" fillId="24" borderId="76" xfId="0" applyFont="1" applyFill="1" applyBorder="1" applyAlignment="1" applyProtection="1">
      <alignment horizontal="left" vertical="center" wrapText="1"/>
    </xf>
    <xf numFmtId="49" fontId="4" fillId="24" borderId="66" xfId="0" applyNumberFormat="1" applyFont="1" applyFill="1" applyBorder="1" applyAlignment="1" applyProtection="1">
      <alignment horizontal="center" vertical="center" wrapText="1"/>
    </xf>
    <xf numFmtId="165" fontId="4" fillId="28" borderId="66" xfId="0" applyNumberFormat="1" applyFont="1" applyFill="1" applyBorder="1" applyAlignment="1" applyProtection="1">
      <alignment horizontal="right" vertical="center" wrapText="1"/>
    </xf>
    <xf numFmtId="0" fontId="35" fillId="0" borderId="17" xfId="0" applyFont="1" applyBorder="1" applyAlignment="1" applyProtection="1">
      <alignment vertical="center" wrapText="1"/>
    </xf>
    <xf numFmtId="49" fontId="35" fillId="0" borderId="18" xfId="0" applyNumberFormat="1" applyFont="1" applyBorder="1" applyAlignment="1" applyProtection="1">
      <alignment horizontal="center" vertical="center" wrapText="1"/>
    </xf>
    <xf numFmtId="165" fontId="35" fillId="28" borderId="18" xfId="0" applyNumberFormat="1" applyFont="1" applyFill="1" applyBorder="1" applyAlignment="1" applyProtection="1">
      <alignment horizontal="right" vertical="center" wrapText="1"/>
    </xf>
    <xf numFmtId="0" fontId="81" fillId="24" borderId="0" xfId="0" applyFont="1" applyFill="1" applyAlignment="1" applyProtection="1">
      <alignment vertical="center" wrapText="1"/>
      <protection locked="0"/>
    </xf>
    <xf numFmtId="1" fontId="4" fillId="29" borderId="15" xfId="0" applyNumberFormat="1" applyFont="1" applyFill="1" applyBorder="1" applyAlignment="1" applyProtection="1">
      <alignment horizontal="right" vertical="center" wrapText="1"/>
      <protection locked="0"/>
    </xf>
    <xf numFmtId="1" fontId="4" fillId="29" borderId="36" xfId="0" applyNumberFormat="1" applyFont="1" applyFill="1" applyBorder="1" applyAlignment="1" applyProtection="1">
      <alignment horizontal="right" vertical="center" wrapText="1"/>
      <protection locked="0"/>
    </xf>
    <xf numFmtId="1" fontId="4" fillId="29" borderId="11" xfId="0" applyNumberFormat="1" applyFont="1" applyFill="1" applyBorder="1" applyAlignment="1" applyProtection="1">
      <alignment horizontal="right" vertical="center" wrapText="1"/>
      <protection locked="0"/>
    </xf>
    <xf numFmtId="169" fontId="4" fillId="29" borderId="35" xfId="0" applyNumberFormat="1" applyFont="1" applyFill="1" applyBorder="1" applyAlignment="1" applyProtection="1">
      <alignment horizontal="center" vertical="center" wrapText="1"/>
      <protection locked="0"/>
    </xf>
    <xf numFmtId="169" fontId="4" fillId="29" borderId="38" xfId="0" applyNumberFormat="1" applyFont="1" applyFill="1" applyBorder="1" applyAlignment="1" applyProtection="1">
      <alignment horizontal="center" vertical="center" wrapText="1"/>
      <protection locked="0"/>
    </xf>
    <xf numFmtId="169" fontId="4" fillId="29" borderId="32" xfId="0" applyNumberFormat="1" applyFont="1" applyFill="1" applyBorder="1" applyAlignment="1" applyProtection="1">
      <alignment horizontal="center" vertical="center" wrapText="1"/>
      <protection locked="0"/>
    </xf>
    <xf numFmtId="0" fontId="5" fillId="31" borderId="30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left" vertical="center" wrapText="1" indent="1"/>
      <protection locked="0"/>
    </xf>
    <xf numFmtId="0" fontId="4" fillId="24" borderId="13" xfId="0" applyFont="1" applyFill="1" applyBorder="1" applyAlignment="1" applyProtection="1">
      <alignment horizontal="center" vertical="center" wrapText="1"/>
    </xf>
    <xf numFmtId="0" fontId="4" fillId="24" borderId="15" xfId="0" applyFont="1" applyFill="1" applyBorder="1" applyAlignment="1" applyProtection="1">
      <alignment horizontal="center" vertical="center" wrapText="1"/>
    </xf>
    <xf numFmtId="0" fontId="4" fillId="24" borderId="14" xfId="0" applyFont="1" applyFill="1" applyBorder="1" applyAlignment="1" applyProtection="1">
      <alignment horizontal="center" vertical="center" textRotation="90" wrapText="1"/>
    </xf>
    <xf numFmtId="0" fontId="4" fillId="24" borderId="10" xfId="0" applyFont="1" applyFill="1" applyBorder="1" applyAlignment="1" applyProtection="1">
      <alignment horizontal="center" vertical="center" textRotation="90" wrapText="1"/>
    </xf>
    <xf numFmtId="0" fontId="6" fillId="24" borderId="14" xfId="0" applyFont="1" applyFill="1" applyBorder="1" applyAlignment="1" applyProtection="1">
      <alignment horizontal="center" vertical="center" wrapText="1"/>
    </xf>
    <xf numFmtId="0" fontId="4" fillId="31" borderId="10" xfId="0" applyFont="1" applyFill="1" applyBorder="1" applyAlignment="1" applyProtection="1">
      <alignment horizontal="center" vertical="center" wrapText="1"/>
    </xf>
    <xf numFmtId="0" fontId="4" fillId="24" borderId="10" xfId="0" applyFont="1" applyFill="1" applyBorder="1" applyAlignment="1" applyProtection="1">
      <alignment horizontal="center" vertical="center"/>
    </xf>
    <xf numFmtId="0" fontId="3" fillId="31" borderId="0" xfId="0" applyFont="1" applyFill="1" applyAlignment="1" applyProtection="1">
      <alignment horizontal="center" vertical="center" wrapText="1"/>
      <protection locked="0"/>
    </xf>
    <xf numFmtId="0" fontId="3" fillId="29" borderId="27" xfId="0" applyFont="1" applyFill="1" applyBorder="1" applyAlignment="1" applyProtection="1">
      <alignment horizontal="center" vertical="center" wrapText="1"/>
      <protection locked="0"/>
    </xf>
    <xf numFmtId="0" fontId="4" fillId="31" borderId="0" xfId="0" applyFont="1" applyFill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4" fillId="31" borderId="0" xfId="0" applyFont="1" applyFill="1" applyAlignment="1" applyProtection="1">
      <alignment vertical="center" wrapText="1"/>
      <protection locked="0"/>
    </xf>
    <xf numFmtId="0" fontId="4" fillId="31" borderId="0" xfId="0" applyFont="1" applyFill="1" applyAlignment="1">
      <alignment horizontal="right" vertical="center" wrapText="1"/>
    </xf>
    <xf numFmtId="0" fontId="3" fillId="29" borderId="27" xfId="0" applyFont="1" applyFill="1" applyBorder="1" applyAlignment="1">
      <alignment horizontal="center" vertical="center" wrapText="1"/>
    </xf>
    <xf numFmtId="0" fontId="5" fillId="31" borderId="30" xfId="0" applyFont="1" applyFill="1" applyBorder="1" applyAlignment="1">
      <alignment horizontal="center" vertical="top" wrapText="1"/>
    </xf>
    <xf numFmtId="0" fontId="28" fillId="30" borderId="27" xfId="0" applyFont="1" applyFill="1" applyBorder="1" applyAlignment="1">
      <alignment horizontal="center" vertical="center" wrapText="1"/>
    </xf>
    <xf numFmtId="0" fontId="0" fillId="30" borderId="27" xfId="0" applyFill="1" applyBorder="1" applyAlignment="1">
      <alignment horizontal="center" vertical="center" wrapText="1"/>
    </xf>
    <xf numFmtId="0" fontId="3" fillId="31" borderId="0" xfId="0" applyFont="1" applyFill="1" applyAlignment="1">
      <alignment horizontal="center" vertical="center" wrapText="1"/>
    </xf>
    <xf numFmtId="0" fontId="4" fillId="24" borderId="14" xfId="0" applyFont="1" applyFill="1" applyBorder="1" applyAlignment="1">
      <alignment horizontal="center" vertical="center" textRotation="90" wrapText="1"/>
    </xf>
    <xf numFmtId="0" fontId="4" fillId="24" borderId="10" xfId="0" applyFont="1" applyFill="1" applyBorder="1" applyAlignment="1">
      <alignment horizontal="center" vertical="center" textRotation="90" wrapText="1"/>
    </xf>
    <xf numFmtId="0" fontId="4" fillId="24" borderId="13" xfId="0" applyFont="1" applyFill="1" applyBorder="1" applyAlignment="1">
      <alignment horizontal="center" vertical="center" wrapText="1"/>
    </xf>
    <xf numFmtId="0" fontId="4" fillId="24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 indent="1"/>
    </xf>
    <xf numFmtId="0" fontId="4" fillId="31" borderId="24" xfId="0" applyFont="1" applyFill="1" applyBorder="1" applyAlignment="1">
      <alignment horizontal="center" vertical="center" wrapText="1"/>
    </xf>
    <xf numFmtId="0" fontId="4" fillId="24" borderId="20" xfId="0" applyFont="1" applyFill="1" applyBorder="1" applyAlignment="1">
      <alignment horizontal="center" vertical="center" wrapText="1"/>
    </xf>
    <xf numFmtId="0" fontId="0" fillId="0" borderId="30" xfId="0" applyBorder="1" applyAlignment="1">
      <alignment vertical="top" wrapText="1"/>
    </xf>
    <xf numFmtId="0" fontId="4" fillId="31" borderId="14" xfId="0" applyFont="1" applyFill="1" applyBorder="1" applyAlignment="1">
      <alignment horizontal="center" vertical="center" wrapText="1"/>
    </xf>
    <xf numFmtId="0" fontId="4" fillId="31" borderId="10" xfId="0" applyFont="1" applyFill="1" applyBorder="1" applyAlignment="1">
      <alignment horizontal="center" vertical="center" wrapText="1"/>
    </xf>
    <xf numFmtId="0" fontId="3" fillId="26" borderId="27" xfId="0" applyFont="1" applyFill="1" applyBorder="1" applyAlignment="1">
      <alignment horizontal="center" vertical="center" wrapText="1"/>
    </xf>
    <xf numFmtId="49" fontId="3" fillId="24" borderId="27" xfId="0" applyNumberFormat="1" applyFont="1" applyFill="1" applyBorder="1" applyAlignment="1">
      <alignment horizontal="center" vertical="center" wrapText="1"/>
    </xf>
    <xf numFmtId="0" fontId="6" fillId="24" borderId="14" xfId="0" applyFont="1" applyFill="1" applyBorder="1" applyAlignment="1">
      <alignment horizontal="center" vertical="center" wrapText="1"/>
    </xf>
    <xf numFmtId="0" fontId="4" fillId="24" borderId="10" xfId="0" applyFont="1" applyFill="1" applyBorder="1" applyAlignment="1">
      <alignment horizontal="center" vertical="center"/>
    </xf>
    <xf numFmtId="0" fontId="6" fillId="31" borderId="28" xfId="0" applyFont="1" applyFill="1" applyBorder="1" applyAlignment="1" applyProtection="1">
      <alignment horizontal="right" vertical="center" wrapText="1"/>
      <protection locked="0"/>
    </xf>
    <xf numFmtId="0" fontId="37" fillId="0" borderId="29" xfId="0" applyFont="1" applyBorder="1" applyAlignment="1" applyProtection="1">
      <alignment horizontal="right" vertical="center" wrapText="1"/>
      <protection locked="0"/>
    </xf>
    <xf numFmtId="0" fontId="4" fillId="31" borderId="28" xfId="0" applyFont="1" applyFill="1" applyBorder="1" applyAlignment="1" applyProtection="1">
      <alignment horizontal="center" vertical="center" wrapText="1"/>
      <protection locked="0"/>
    </xf>
    <xf numFmtId="0" fontId="4" fillId="31" borderId="29" xfId="0" applyFont="1" applyFill="1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30" fillId="31" borderId="0" xfId="0" applyFont="1" applyFill="1" applyAlignment="1" applyProtection="1">
      <alignment horizontal="center" vertical="center" wrapText="1"/>
      <protection locked="0"/>
    </xf>
    <xf numFmtId="0" fontId="5" fillId="31" borderId="0" xfId="0" applyFont="1" applyFill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73" fillId="31" borderId="67" xfId="0" applyFont="1" applyFill="1" applyBorder="1" applyAlignment="1" applyProtection="1">
      <alignment horizontal="center" vertical="center" wrapText="1"/>
      <protection locked="0"/>
    </xf>
    <xf numFmtId="0" fontId="65" fillId="0" borderId="77" xfId="0" applyFont="1" applyBorder="1" applyAlignment="1" applyProtection="1">
      <alignment vertical="center" wrapText="1"/>
      <protection locked="0"/>
    </xf>
    <xf numFmtId="0" fontId="6" fillId="31" borderId="28" xfId="0" applyFont="1" applyFill="1" applyBorder="1" applyAlignment="1" applyProtection="1">
      <alignment horizontal="center" vertical="center" wrapText="1"/>
      <protection locked="0"/>
    </xf>
    <xf numFmtId="0" fontId="6" fillId="31" borderId="29" xfId="0" applyFont="1" applyFill="1" applyBorder="1" applyAlignment="1" applyProtection="1">
      <alignment horizontal="center" vertical="center" wrapText="1"/>
      <protection locked="0"/>
    </xf>
    <xf numFmtId="0" fontId="37" fillId="0" borderId="29" xfId="0" applyFont="1" applyBorder="1" applyAlignment="1" applyProtection="1">
      <alignment horizontal="center" vertical="center" wrapText="1"/>
      <protection locked="0"/>
    </xf>
    <xf numFmtId="0" fontId="4" fillId="31" borderId="13" xfId="0" applyFont="1" applyFill="1" applyBorder="1" applyAlignment="1" applyProtection="1">
      <alignment horizontal="center" vertical="center" wrapText="1"/>
      <protection locked="0"/>
    </xf>
    <xf numFmtId="0" fontId="4" fillId="31" borderId="15" xfId="0" applyFont="1" applyFill="1" applyBorder="1" applyAlignment="1" applyProtection="1">
      <alignment horizontal="center" vertical="center" wrapText="1"/>
      <protection locked="0"/>
    </xf>
    <xf numFmtId="0" fontId="38" fillId="31" borderId="33" xfId="0" applyFont="1" applyFill="1" applyBorder="1" applyAlignment="1" applyProtection="1">
      <alignment horizontal="center" vertical="center" textRotation="90" wrapText="1"/>
      <protection locked="0"/>
    </xf>
    <xf numFmtId="0" fontId="38" fillId="31" borderId="28" xfId="0" applyFont="1" applyFill="1" applyBorder="1" applyAlignment="1" applyProtection="1">
      <alignment horizontal="center" vertical="center" textRotation="90" wrapText="1"/>
      <protection locked="0"/>
    </xf>
    <xf numFmtId="0" fontId="4" fillId="31" borderId="34" xfId="0" applyFont="1" applyFill="1" applyBorder="1" applyAlignment="1" applyProtection="1">
      <alignment horizontal="center" vertical="center"/>
      <protection locked="0"/>
    </xf>
    <xf numFmtId="0" fontId="4" fillId="31" borderId="35" xfId="0" applyFont="1" applyFill="1" applyBorder="1" applyAlignment="1" applyProtection="1">
      <alignment horizontal="center" vertical="center"/>
      <protection locked="0"/>
    </xf>
    <xf numFmtId="0" fontId="4" fillId="31" borderId="72" xfId="0" applyFont="1" applyFill="1" applyBorder="1" applyAlignment="1" applyProtection="1">
      <alignment horizontal="center" vertical="center" wrapText="1"/>
      <protection locked="0"/>
    </xf>
    <xf numFmtId="0" fontId="4" fillId="31" borderId="73" xfId="0" applyFont="1" applyFill="1" applyBorder="1" applyAlignment="1" applyProtection="1">
      <alignment horizontal="center" vertical="center" wrapText="1"/>
      <protection locked="0"/>
    </xf>
    <xf numFmtId="0" fontId="4" fillId="31" borderId="34" xfId="0" applyFont="1" applyFill="1" applyBorder="1" applyAlignment="1" applyProtection="1">
      <alignment horizontal="center" vertical="center" wrapText="1"/>
      <protection locked="0"/>
    </xf>
    <xf numFmtId="0" fontId="4" fillId="31" borderId="35" xfId="0" applyFont="1" applyFill="1" applyBorder="1" applyAlignment="1" applyProtection="1">
      <alignment horizontal="center" vertical="center" wrapText="1"/>
      <protection locked="0"/>
    </xf>
    <xf numFmtId="0" fontId="39" fillId="31" borderId="50" xfId="0" applyFont="1" applyFill="1" applyBorder="1" applyAlignment="1" applyProtection="1">
      <alignment horizontal="center" vertical="center" wrapText="1"/>
      <protection locked="0"/>
    </xf>
    <xf numFmtId="0" fontId="4" fillId="31" borderId="14" xfId="0" applyFont="1" applyFill="1" applyBorder="1" applyAlignment="1" applyProtection="1">
      <alignment horizontal="center" vertical="center" wrapText="1"/>
      <protection locked="0"/>
    </xf>
    <xf numFmtId="0" fontId="4" fillId="31" borderId="24" xfId="0" applyFont="1" applyFill="1" applyBorder="1" applyAlignment="1" applyProtection="1">
      <alignment horizontal="center" vertical="center" wrapText="1"/>
      <protection locked="0"/>
    </xf>
    <xf numFmtId="0" fontId="4" fillId="31" borderId="10" xfId="0" applyFont="1" applyFill="1" applyBorder="1" applyAlignment="1" applyProtection="1">
      <alignment horizontal="center" vertical="center" wrapText="1"/>
      <protection locked="0"/>
    </xf>
    <xf numFmtId="0" fontId="4" fillId="31" borderId="20" xfId="0" applyFont="1" applyFill="1" applyBorder="1" applyAlignment="1" applyProtection="1">
      <alignment horizontal="center" vertical="center" wrapText="1"/>
      <protection locked="0"/>
    </xf>
    <xf numFmtId="0" fontId="39" fillId="31" borderId="34" xfId="0" applyFont="1" applyFill="1" applyBorder="1" applyAlignment="1" applyProtection="1">
      <alignment horizontal="center" vertical="center" wrapText="1"/>
      <protection locked="0"/>
    </xf>
    <xf numFmtId="0" fontId="40" fillId="31" borderId="34" xfId="0" applyFont="1" applyFill="1" applyBorder="1" applyAlignment="1" applyProtection="1">
      <alignment horizontal="center" vertical="center" wrapText="1"/>
      <protection locked="0"/>
    </xf>
    <xf numFmtId="0" fontId="33" fillId="31" borderId="43" xfId="0" applyFont="1" applyFill="1" applyBorder="1" applyAlignment="1">
      <alignment horizontal="center" vertical="top" wrapText="1"/>
    </xf>
    <xf numFmtId="0" fontId="33" fillId="31" borderId="25" xfId="0" applyFont="1" applyFill="1" applyBorder="1" applyAlignment="1">
      <alignment horizontal="center" vertical="top" wrapText="1"/>
    </xf>
    <xf numFmtId="0" fontId="4" fillId="31" borderId="0" xfId="0" applyFont="1" applyFill="1" applyAlignment="1">
      <alignment horizontal="right" vertical="center"/>
    </xf>
    <xf numFmtId="0" fontId="3" fillId="31" borderId="27" xfId="0" applyFont="1" applyFill="1" applyBorder="1" applyAlignment="1">
      <alignment horizontal="center" vertical="center" wrapText="1"/>
    </xf>
    <xf numFmtId="0" fontId="5" fillId="31" borderId="30" xfId="0" applyFont="1" applyFill="1" applyBorder="1" applyAlignment="1">
      <alignment horizontal="center" vertical="center" wrapText="1"/>
    </xf>
    <xf numFmtId="0" fontId="31" fillId="31" borderId="62" xfId="0" applyFont="1" applyFill="1" applyBorder="1" applyAlignment="1">
      <alignment horizontal="center" vertical="center" wrapText="1"/>
    </xf>
    <xf numFmtId="0" fontId="31" fillId="31" borderId="55" xfId="0" applyFont="1" applyFill="1" applyBorder="1" applyAlignment="1">
      <alignment horizontal="center" vertical="center" wrapText="1"/>
    </xf>
    <xf numFmtId="0" fontId="31" fillId="31" borderId="42" xfId="0" applyFont="1" applyFill="1" applyBorder="1" applyAlignment="1">
      <alignment horizontal="center" vertical="center" wrapText="1"/>
    </xf>
    <xf numFmtId="0" fontId="31" fillId="31" borderId="78" xfId="0" applyFont="1" applyFill="1" applyBorder="1" applyAlignment="1">
      <alignment horizontal="center" vertical="center" wrapText="1"/>
    </xf>
    <xf numFmtId="0" fontId="31" fillId="31" borderId="79" xfId="0" applyFont="1" applyFill="1" applyBorder="1" applyAlignment="1">
      <alignment horizontal="center" vertical="center" wrapText="1"/>
    </xf>
    <xf numFmtId="0" fontId="31" fillId="31" borderId="46" xfId="0" applyFont="1" applyFill="1" applyBorder="1" applyAlignment="1">
      <alignment horizontal="center" vertical="center" wrapText="1"/>
    </xf>
    <xf numFmtId="0" fontId="31" fillId="31" borderId="80" xfId="0" applyFont="1" applyFill="1" applyBorder="1" applyAlignment="1">
      <alignment horizontal="center" vertical="center" wrapText="1"/>
    </xf>
    <xf numFmtId="0" fontId="31" fillId="31" borderId="80" xfId="0" applyFont="1" applyFill="1" applyBorder="1" applyAlignment="1">
      <alignment vertical="center"/>
    </xf>
    <xf numFmtId="0" fontId="31" fillId="31" borderId="69" xfId="0" applyFont="1" applyFill="1" applyBorder="1" applyAlignment="1">
      <alignment horizontal="center" vertical="center" wrapText="1"/>
    </xf>
    <xf numFmtId="0" fontId="31" fillId="31" borderId="81" xfId="0" applyFont="1" applyFill="1" applyBorder="1" applyAlignment="1">
      <alignment horizontal="center" vertical="center" wrapText="1"/>
    </xf>
    <xf numFmtId="0" fontId="6" fillId="31" borderId="69" xfId="0" applyFont="1" applyFill="1" applyBorder="1" applyAlignment="1">
      <alignment horizontal="center" vertical="center" wrapText="1"/>
    </xf>
    <xf numFmtId="0" fontId="6" fillId="31" borderId="81" xfId="0" applyFont="1" applyFill="1" applyBorder="1" applyAlignment="1">
      <alignment horizontal="center" vertical="center" wrapText="1"/>
    </xf>
    <xf numFmtId="0" fontId="31" fillId="31" borderId="29" xfId="0" applyFont="1" applyFill="1" applyBorder="1" applyAlignment="1">
      <alignment horizontal="center" vertical="top" wrapText="1"/>
    </xf>
    <xf numFmtId="0" fontId="31" fillId="31" borderId="39" xfId="0" applyFont="1" applyFill="1" applyBorder="1" applyAlignment="1">
      <alignment horizontal="center" vertical="top" wrapText="1"/>
    </xf>
    <xf numFmtId="0" fontId="31" fillId="31" borderId="67" xfId="0" applyFont="1" applyFill="1" applyBorder="1" applyAlignment="1">
      <alignment horizontal="center" vertical="top" wrapText="1"/>
    </xf>
    <xf numFmtId="0" fontId="31" fillId="31" borderId="16" xfId="0" applyFont="1" applyFill="1" applyBorder="1" applyAlignment="1">
      <alignment horizontal="center" vertical="top" wrapText="1"/>
    </xf>
    <xf numFmtId="0" fontId="31" fillId="31" borderId="37" xfId="0" applyFont="1" applyFill="1" applyBorder="1" applyAlignment="1">
      <alignment horizontal="center" vertical="top" wrapText="1"/>
    </xf>
    <xf numFmtId="0" fontId="31" fillId="31" borderId="77" xfId="0" applyFont="1" applyFill="1" applyBorder="1" applyAlignment="1">
      <alignment horizontal="center" vertical="top" wrapText="1"/>
    </xf>
    <xf numFmtId="0" fontId="31" fillId="31" borderId="41" xfId="0" applyFont="1" applyFill="1" applyBorder="1" applyAlignment="1">
      <alignment horizontal="center" vertical="top" wrapText="1"/>
    </xf>
    <xf numFmtId="0" fontId="31" fillId="31" borderId="36" xfId="0" applyFont="1" applyFill="1" applyBorder="1" applyAlignment="1">
      <alignment horizontal="center" vertical="top" wrapText="1"/>
    </xf>
    <xf numFmtId="0" fontId="31" fillId="31" borderId="19" xfId="0" applyFont="1" applyFill="1" applyBorder="1" applyAlignment="1">
      <alignment horizontal="center" vertical="top" wrapText="1"/>
    </xf>
    <xf numFmtId="0" fontId="31" fillId="31" borderId="21" xfId="0" applyFont="1" applyFill="1" applyBorder="1" applyAlignment="1">
      <alignment horizontal="center" vertical="top" wrapText="1"/>
    </xf>
    <xf numFmtId="0" fontId="33" fillId="31" borderId="82" xfId="0" applyFont="1" applyFill="1" applyBorder="1" applyAlignment="1">
      <alignment horizontal="center" vertical="top" wrapText="1"/>
    </xf>
    <xf numFmtId="0" fontId="31" fillId="31" borderId="82" xfId="0" applyFont="1" applyFill="1" applyBorder="1" applyAlignment="1">
      <alignment horizontal="center" vertical="top" wrapText="1"/>
    </xf>
    <xf numFmtId="0" fontId="31" fillId="31" borderId="48" xfId="0" applyFont="1" applyFill="1" applyBorder="1" applyAlignment="1">
      <alignment horizontal="center" vertical="top" wrapText="1"/>
    </xf>
    <xf numFmtId="0" fontId="5" fillId="31" borderId="0" xfId="0" applyFont="1" applyFill="1" applyAlignment="1">
      <alignment horizontal="center" vertical="top" wrapText="1"/>
    </xf>
    <xf numFmtId="0" fontId="5" fillId="31" borderId="54" xfId="0" applyFont="1" applyFill="1" applyBorder="1" applyAlignment="1">
      <alignment horizontal="right" vertical="center" wrapText="1"/>
    </xf>
    <xf numFmtId="0" fontId="31" fillId="31" borderId="83" xfId="0" applyFont="1" applyFill="1" applyBorder="1" applyAlignment="1">
      <alignment horizontal="center" vertical="top" wrapText="1"/>
    </xf>
    <xf numFmtId="0" fontId="31" fillId="31" borderId="62" xfId="0" applyFont="1" applyFill="1" applyBorder="1" applyAlignment="1">
      <alignment horizontal="center" vertical="top" wrapText="1"/>
    </xf>
    <xf numFmtId="0" fontId="31" fillId="31" borderId="55" xfId="0" applyFont="1" applyFill="1" applyBorder="1" applyAlignment="1">
      <alignment horizontal="center" vertical="top" wrapText="1"/>
    </xf>
    <xf numFmtId="0" fontId="31" fillId="31" borderId="42" xfId="0" applyFont="1" applyFill="1" applyBorder="1" applyAlignment="1">
      <alignment horizontal="center" vertical="top" wrapText="1"/>
    </xf>
    <xf numFmtId="0" fontId="33" fillId="31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6" fillId="31" borderId="36" xfId="0" applyFont="1" applyFill="1" applyBorder="1" applyAlignment="1">
      <alignment horizontal="center" vertical="top" wrapText="1"/>
    </xf>
    <xf numFmtId="0" fontId="6" fillId="31" borderId="21" xfId="0" applyFont="1" applyFill="1" applyBorder="1" applyAlignment="1">
      <alignment horizontal="center" vertical="top" wrapText="1"/>
    </xf>
    <xf numFmtId="0" fontId="4" fillId="31" borderId="10" xfId="0" applyFont="1" applyFill="1" applyBorder="1" applyAlignment="1">
      <alignment horizontal="center" vertical="top" wrapText="1"/>
    </xf>
    <xf numFmtId="0" fontId="49" fillId="31" borderId="0" xfId="0" applyFont="1" applyFill="1" applyAlignment="1">
      <alignment horizontal="left" vertical="center" wrapText="1"/>
    </xf>
    <xf numFmtId="0" fontId="4" fillId="31" borderId="0" xfId="0" applyFont="1" applyFill="1" applyAlignment="1">
      <alignment horizontal="left" vertical="center" wrapText="1"/>
    </xf>
    <xf numFmtId="0" fontId="33" fillId="31" borderId="74" xfId="0" applyFont="1" applyFill="1" applyBorder="1" applyAlignment="1">
      <alignment horizontal="center" vertical="center" wrapText="1"/>
    </xf>
    <xf numFmtId="0" fontId="33" fillId="31" borderId="78" xfId="0" applyFont="1" applyFill="1" applyBorder="1" applyAlignment="1">
      <alignment horizontal="center" vertical="center" wrapText="1"/>
    </xf>
    <xf numFmtId="0" fontId="31" fillId="31" borderId="28" xfId="0" applyFont="1" applyFill="1" applyBorder="1" applyAlignment="1">
      <alignment horizontal="center" vertical="center" wrapText="1"/>
    </xf>
    <xf numFmtId="0" fontId="31" fillId="31" borderId="57" xfId="0" applyFont="1" applyFill="1" applyBorder="1" applyAlignment="1">
      <alignment horizontal="center" vertical="center" wrapText="1"/>
    </xf>
    <xf numFmtId="0" fontId="31" fillId="31" borderId="29" xfId="0" applyFont="1" applyFill="1" applyBorder="1" applyAlignment="1">
      <alignment horizontal="center" vertical="center" wrapText="1"/>
    </xf>
    <xf numFmtId="0" fontId="31" fillId="31" borderId="40" xfId="0" applyFont="1" applyFill="1" applyBorder="1" applyAlignment="1">
      <alignment horizontal="center" vertical="top" wrapText="1"/>
    </xf>
    <xf numFmtId="0" fontId="31" fillId="31" borderId="43" xfId="0" applyFont="1" applyFill="1" applyBorder="1" applyAlignment="1">
      <alignment horizontal="center" vertical="top" wrapText="1"/>
    </xf>
    <xf numFmtId="0" fontId="31" fillId="31" borderId="25" xfId="0" applyFont="1" applyFill="1" applyBorder="1" applyAlignment="1">
      <alignment horizontal="center" vertical="top" wrapText="1"/>
    </xf>
    <xf numFmtId="0" fontId="31" fillId="31" borderId="56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33" fillId="31" borderId="40" xfId="0" applyFont="1" applyFill="1" applyBorder="1" applyAlignment="1">
      <alignment horizontal="center" vertical="top" wrapText="1"/>
    </xf>
    <xf numFmtId="0" fontId="31" fillId="35" borderId="39" xfId="0" applyFont="1" applyFill="1" applyBorder="1" applyAlignment="1">
      <alignment horizontal="center" vertical="top" wrapText="1"/>
    </xf>
    <xf numFmtId="0" fontId="31" fillId="35" borderId="16" xfId="0" applyFont="1" applyFill="1" applyBorder="1" applyAlignment="1">
      <alignment horizontal="center" vertical="top" wrapText="1"/>
    </xf>
    <xf numFmtId="0" fontId="0" fillId="35" borderId="16" xfId="0" applyFill="1" applyBorder="1" applyAlignment="1">
      <alignment horizontal="center" vertical="top" wrapText="1"/>
    </xf>
    <xf numFmtId="0" fontId="4" fillId="31" borderId="54" xfId="0" applyFont="1" applyFill="1" applyBorder="1" applyAlignment="1">
      <alignment vertical="center" wrapText="1"/>
    </xf>
    <xf numFmtId="0" fontId="4" fillId="31" borderId="20" xfId="0" applyFont="1" applyFill="1" applyBorder="1" applyAlignment="1">
      <alignment horizontal="center" vertical="top" wrapText="1"/>
    </xf>
    <xf numFmtId="0" fontId="4" fillId="31" borderId="34" xfId="0" applyFont="1" applyFill="1" applyBorder="1" applyAlignment="1">
      <alignment horizontal="center" vertical="center" wrapText="1"/>
    </xf>
    <xf numFmtId="0" fontId="4" fillId="31" borderId="35" xfId="0" applyFont="1" applyFill="1" applyBorder="1" applyAlignment="1">
      <alignment horizontal="center" vertical="center" wrapText="1"/>
    </xf>
    <xf numFmtId="0" fontId="31" fillId="31" borderId="34" xfId="0" applyFont="1" applyFill="1" applyBorder="1" applyAlignment="1">
      <alignment horizontal="center" vertical="center" wrapText="1"/>
    </xf>
    <xf numFmtId="0" fontId="31" fillId="31" borderId="35" xfId="0" applyFont="1" applyFill="1" applyBorder="1" applyAlignment="1">
      <alignment horizontal="center" vertical="center" wrapText="1"/>
    </xf>
    <xf numFmtId="0" fontId="4" fillId="31" borderId="62" xfId="0" applyFont="1" applyFill="1" applyBorder="1" applyAlignment="1">
      <alignment horizontal="center" vertical="top" wrapText="1"/>
    </xf>
    <xf numFmtId="0" fontId="4" fillId="31" borderId="55" xfId="0" applyFont="1" applyFill="1" applyBorder="1" applyAlignment="1">
      <alignment horizontal="center" vertical="top" wrapText="1"/>
    </xf>
    <xf numFmtId="0" fontId="4" fillId="31" borderId="42" xfId="0" applyFont="1" applyFill="1" applyBorder="1" applyAlignment="1">
      <alignment horizontal="center" vertical="top" wrapText="1"/>
    </xf>
    <xf numFmtId="0" fontId="4" fillId="31" borderId="84" xfId="0" applyFont="1" applyFill="1" applyBorder="1" applyAlignment="1">
      <alignment horizontal="center" vertical="center" wrapText="1"/>
    </xf>
    <xf numFmtId="0" fontId="4" fillId="31" borderId="14" xfId="0" applyFont="1" applyFill="1" applyBorder="1" applyAlignment="1">
      <alignment vertical="center"/>
    </xf>
    <xf numFmtId="0" fontId="4" fillId="31" borderId="33" xfId="0" applyFont="1" applyFill="1" applyBorder="1" applyAlignment="1">
      <alignment vertical="center"/>
    </xf>
    <xf numFmtId="0" fontId="4" fillId="31" borderId="13" xfId="0" applyFont="1" applyFill="1" applyBorder="1" applyAlignment="1">
      <alignment horizontal="center" vertical="center" wrapText="1"/>
    </xf>
    <xf numFmtId="0" fontId="4" fillId="31" borderId="29" xfId="0" applyFont="1" applyFill="1" applyBorder="1" applyAlignment="1">
      <alignment horizontal="center" vertical="top" wrapText="1"/>
    </xf>
    <xf numFmtId="0" fontId="4" fillId="31" borderId="28" xfId="0" applyFont="1" applyFill="1" applyBorder="1" applyAlignment="1">
      <alignment horizontal="center" vertical="top" wrapText="1"/>
    </xf>
    <xf numFmtId="0" fontId="4" fillId="31" borderId="15" xfId="0" applyFont="1" applyFill="1" applyBorder="1" applyAlignment="1">
      <alignment horizontal="center" vertical="top" wrapText="1"/>
    </xf>
    <xf numFmtId="0" fontId="0" fillId="0" borderId="10" xfId="0" applyBorder="1" applyAlignment="1">
      <alignment vertical="center" wrapText="1"/>
    </xf>
    <xf numFmtId="0" fontId="4" fillId="31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31" fillId="31" borderId="0" xfId="0" applyFont="1" applyFill="1" applyAlignment="1">
      <alignment horizontal="right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55" xfId="0" applyBorder="1" applyAlignment="1">
      <alignment horizontal="center" vertical="top" wrapText="1"/>
    </xf>
    <xf numFmtId="0" fontId="0" fillId="0" borderId="42" xfId="0" applyBorder="1" applyAlignment="1">
      <alignment horizontal="center" vertical="top" wrapText="1"/>
    </xf>
    <xf numFmtId="0" fontId="4" fillId="31" borderId="39" xfId="0" applyFont="1" applyFill="1" applyBorder="1" applyAlignment="1">
      <alignment horizontal="center" vertical="top" wrapText="1"/>
    </xf>
    <xf numFmtId="0" fontId="4" fillId="31" borderId="16" xfId="0" applyFont="1" applyFill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center" wrapText="1"/>
    </xf>
    <xf numFmtId="0" fontId="51" fillId="31" borderId="0" xfId="0" applyFont="1" applyFill="1" applyAlignment="1">
      <alignment horizontal="left" vertical="center" wrapText="1"/>
    </xf>
    <xf numFmtId="0" fontId="33" fillId="31" borderId="13" xfId="0" applyFont="1" applyFill="1" applyBorder="1" applyAlignment="1">
      <alignment horizontal="center" vertical="center" wrapText="1"/>
    </xf>
    <xf numFmtId="0" fontId="33" fillId="31" borderId="14" xfId="0" applyFont="1" applyFill="1" applyBorder="1" applyAlignment="1">
      <alignment horizontal="center" vertical="center" wrapText="1"/>
    </xf>
    <xf numFmtId="0" fontId="33" fillId="31" borderId="24" xfId="0" applyFont="1" applyFill="1" applyBorder="1" applyAlignment="1">
      <alignment horizontal="center" vertical="center" wrapText="1"/>
    </xf>
    <xf numFmtId="0" fontId="31" fillId="31" borderId="15" xfId="0" applyFont="1" applyFill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31" fillId="31" borderId="10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31" fillId="31" borderId="20" xfId="0" applyFont="1" applyFill="1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31" fillId="31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1" fillId="31" borderId="39" xfId="0" applyFont="1" applyFill="1" applyBorder="1" applyAlignment="1">
      <alignment horizontal="center" wrapText="1"/>
    </xf>
    <xf numFmtId="0" fontId="0" fillId="0" borderId="67" xfId="0" applyBorder="1"/>
    <xf numFmtId="0" fontId="33" fillId="31" borderId="20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4" fillId="31" borderId="36" xfId="0" applyFont="1" applyFill="1" applyBorder="1" applyAlignment="1">
      <alignment horizontal="center" vertical="center" wrapText="1"/>
    </xf>
    <xf numFmtId="0" fontId="4" fillId="31" borderId="19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1" fillId="31" borderId="10" xfId="0" applyFont="1" applyFill="1" applyBorder="1" applyAlignment="1">
      <alignment horizontal="center" vertical="center" wrapText="1"/>
    </xf>
    <xf numFmtId="0" fontId="0" fillId="0" borderId="82" xfId="0" applyBorder="1" applyAlignment="1">
      <alignment horizontal="center" vertical="top" wrapText="1"/>
    </xf>
    <xf numFmtId="0" fontId="0" fillId="0" borderId="48" xfId="0" applyBorder="1" applyAlignment="1">
      <alignment horizontal="center" vertical="top" wrapText="1"/>
    </xf>
    <xf numFmtId="0" fontId="31" fillId="31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1" fillId="31" borderId="78" xfId="0" applyFont="1" applyFill="1" applyBorder="1" applyAlignment="1">
      <alignment horizontal="center" vertical="top" wrapText="1"/>
    </xf>
    <xf numFmtId="0" fontId="31" fillId="31" borderId="79" xfId="0" applyFont="1" applyFill="1" applyBorder="1" applyAlignment="1">
      <alignment horizontal="center" vertical="top" wrapText="1"/>
    </xf>
    <xf numFmtId="0" fontId="0" fillId="0" borderId="79" xfId="0" applyBorder="1" applyAlignment="1">
      <alignment horizontal="center" vertical="top" wrapText="1"/>
    </xf>
    <xf numFmtId="0" fontId="0" fillId="0" borderId="46" xfId="0" applyBorder="1" applyAlignment="1">
      <alignment horizontal="center" vertical="top" wrapText="1"/>
    </xf>
    <xf numFmtId="0" fontId="31" fillId="31" borderId="34" xfId="0" applyFont="1" applyFill="1" applyBorder="1" applyAlignment="1">
      <alignment horizontal="center" vertical="top" wrapText="1"/>
    </xf>
    <xf numFmtId="0" fontId="31" fillId="31" borderId="35" xfId="0" applyFont="1" applyFill="1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3" fillId="31" borderId="27" xfId="0" applyFont="1" applyFill="1" applyBorder="1" applyAlignment="1" applyProtection="1">
      <alignment horizontal="center" vertical="center" wrapText="1"/>
      <protection locked="0"/>
    </xf>
    <xf numFmtId="0" fontId="4" fillId="31" borderId="27" xfId="0" applyFont="1" applyFill="1" applyBorder="1" applyAlignment="1" applyProtection="1">
      <alignment horizontal="center" vertical="center" wrapText="1"/>
      <protection locked="0"/>
    </xf>
    <xf numFmtId="0" fontId="4" fillId="31" borderId="0" xfId="0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horizontal="center" vertical="center" wrapText="1"/>
    </xf>
    <xf numFmtId="0" fontId="27" fillId="31" borderId="14" xfId="0" applyFont="1" applyFill="1" applyBorder="1" applyAlignment="1">
      <alignment horizontal="center" vertical="center" wrapText="1"/>
    </xf>
    <xf numFmtId="0" fontId="27" fillId="31" borderId="10" xfId="0" applyFont="1" applyFill="1" applyBorder="1" applyAlignment="1">
      <alignment horizontal="center" vertical="center" wrapText="1"/>
    </xf>
    <xf numFmtId="0" fontId="4" fillId="31" borderId="33" xfId="0" applyFont="1" applyFill="1" applyBorder="1" applyAlignment="1">
      <alignment horizontal="center" vertical="center" wrapText="1"/>
    </xf>
    <xf numFmtId="0" fontId="4" fillId="31" borderId="80" xfId="0" applyFont="1" applyFill="1" applyBorder="1" applyAlignment="1">
      <alignment horizontal="center" vertical="center" wrapText="1"/>
    </xf>
    <xf numFmtId="0" fontId="4" fillId="31" borderId="72" xfId="0" applyFont="1" applyFill="1" applyBorder="1" applyAlignment="1">
      <alignment horizontal="center" vertical="center" wrapText="1"/>
    </xf>
    <xf numFmtId="0" fontId="4" fillId="24" borderId="16" xfId="0" applyFont="1" applyFill="1" applyBorder="1" applyAlignment="1">
      <alignment horizontal="center" vertical="center" wrapText="1"/>
    </xf>
    <xf numFmtId="0" fontId="4" fillId="31" borderId="74" xfId="0" applyFont="1" applyFill="1" applyBorder="1" applyAlignment="1">
      <alignment horizontal="left" vertical="center" wrapText="1"/>
    </xf>
    <xf numFmtId="0" fontId="0" fillId="0" borderId="74" xfId="0" applyBorder="1" applyAlignment="1">
      <alignment horizontal="left" vertical="center" wrapText="1"/>
    </xf>
    <xf numFmtId="0" fontId="3" fillId="31" borderId="0" xfId="0" applyFont="1" applyFill="1" applyAlignment="1">
      <alignment horizontal="center" wrapText="1"/>
    </xf>
    <xf numFmtId="0" fontId="4" fillId="24" borderId="71" xfId="0" applyFont="1" applyFill="1" applyBorder="1" applyAlignment="1">
      <alignment horizontal="center" vertical="center" wrapText="1"/>
    </xf>
    <xf numFmtId="0" fontId="4" fillId="24" borderId="21" xfId="0" applyFont="1" applyFill="1" applyBorder="1" applyAlignment="1">
      <alignment horizontal="center" vertical="center" wrapText="1"/>
    </xf>
    <xf numFmtId="0" fontId="5" fillId="31" borderId="0" xfId="0" applyFont="1" applyFill="1" applyAlignment="1">
      <alignment horizontal="center" vertical="center" wrapText="1"/>
    </xf>
    <xf numFmtId="0" fontId="5" fillId="31" borderId="0" xfId="0" applyFont="1" applyFill="1" applyAlignment="1">
      <alignment horizontal="left" vertical="center" wrapText="1"/>
    </xf>
    <xf numFmtId="0" fontId="52" fillId="0" borderId="0" xfId="0" applyFont="1" applyAlignment="1">
      <alignment wrapText="1"/>
    </xf>
    <xf numFmtId="0" fontId="5" fillId="31" borderId="54" xfId="0" applyFont="1" applyFill="1" applyBorder="1" applyAlignment="1">
      <alignment horizontal="center" vertical="top" wrapText="1"/>
    </xf>
    <xf numFmtId="0" fontId="4" fillId="31" borderId="15" xfId="0" applyFont="1" applyFill="1" applyBorder="1" applyAlignment="1">
      <alignment horizontal="center" vertical="center" wrapText="1"/>
    </xf>
    <xf numFmtId="0" fontId="4" fillId="31" borderId="72" xfId="0" applyFont="1" applyFill="1" applyBorder="1" applyAlignment="1">
      <alignment horizontal="center" vertical="center" textRotation="90" wrapText="1"/>
    </xf>
    <xf numFmtId="0" fontId="4" fillId="31" borderId="16" xfId="0" applyFont="1" applyFill="1" applyBorder="1" applyAlignment="1">
      <alignment horizontal="center" vertical="center" textRotation="90" wrapText="1"/>
    </xf>
    <xf numFmtId="0" fontId="27" fillId="31" borderId="33" xfId="0" applyFont="1" applyFill="1" applyBorder="1" applyAlignment="1">
      <alignment horizontal="center" vertical="center" wrapText="1"/>
    </xf>
    <xf numFmtId="0" fontId="27" fillId="31" borderId="42" xfId="0" applyFont="1" applyFill="1" applyBorder="1" applyAlignment="1">
      <alignment horizontal="center" vertical="top" wrapText="1"/>
    </xf>
    <xf numFmtId="0" fontId="4" fillId="31" borderId="0" xfId="0" applyFont="1" applyFill="1" applyAlignment="1">
      <alignment horizontal="right"/>
    </xf>
    <xf numFmtId="0" fontId="3" fillId="31" borderId="27" xfId="0" applyFont="1" applyFill="1" applyBorder="1" applyAlignment="1">
      <alignment horizontal="center" wrapText="1"/>
    </xf>
    <xf numFmtId="0" fontId="4" fillId="31" borderId="27" xfId="0" applyFont="1" applyFill="1" applyBorder="1" applyAlignment="1">
      <alignment horizontal="center" wrapText="1"/>
    </xf>
    <xf numFmtId="0" fontId="4" fillId="31" borderId="27" xfId="0" applyFont="1" applyFill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31" fillId="27" borderId="56" xfId="0" applyFont="1" applyFill="1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8" fillId="24" borderId="60" xfId="0" applyFont="1" applyFill="1" applyBorder="1" applyAlignment="1">
      <alignment horizontal="left" vertical="center" wrapText="1"/>
    </xf>
    <xf numFmtId="0" fontId="0" fillId="0" borderId="64" xfId="0" applyBorder="1" applyAlignment="1">
      <alignment horizontal="left" vertical="center" wrapText="1"/>
    </xf>
    <xf numFmtId="0" fontId="8" fillId="27" borderId="60" xfId="0" applyFont="1" applyFill="1" applyBorder="1" applyAlignment="1">
      <alignment horizontal="left" vertical="center" wrapText="1"/>
    </xf>
    <xf numFmtId="0" fontId="31" fillId="27" borderId="58" xfId="0" applyFont="1" applyFill="1" applyBorder="1" applyAlignment="1">
      <alignment horizontal="left" vertical="center" wrapText="1"/>
    </xf>
    <xf numFmtId="0" fontId="0" fillId="0" borderId="63" xfId="0" applyBorder="1" applyAlignment="1">
      <alignment horizontal="left" vertical="center" wrapText="1"/>
    </xf>
    <xf numFmtId="0" fontId="33" fillId="24" borderId="69" xfId="0" applyFont="1" applyFill="1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31" fillId="27" borderId="53" xfId="0" applyFont="1" applyFill="1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38" fillId="24" borderId="69" xfId="0" applyFont="1" applyFill="1" applyBorder="1" applyAlignment="1">
      <alignment horizontal="center" vertical="center" wrapText="1"/>
    </xf>
    <xf numFmtId="0" fontId="31" fillId="31" borderId="53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34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center" vertical="top" wrapText="1"/>
    </xf>
    <xf numFmtId="0" fontId="74" fillId="0" borderId="30" xfId="0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0" fontId="31" fillId="0" borderId="67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2" fillId="0" borderId="67" xfId="0" applyFont="1" applyBorder="1" applyAlignment="1">
      <alignment vertical="center" wrapText="1"/>
    </xf>
    <xf numFmtId="0" fontId="32" fillId="0" borderId="16" xfId="0" applyFont="1" applyBorder="1" applyAlignment="1">
      <alignment vertical="center" wrapText="1"/>
    </xf>
    <xf numFmtId="0" fontId="5" fillId="0" borderId="57" xfId="0" applyFont="1" applyBorder="1" applyAlignment="1">
      <alignment horizontal="center" vertical="top" wrapText="1"/>
    </xf>
    <xf numFmtId="0" fontId="0" fillId="0" borderId="57" xfId="0" applyBorder="1" applyAlignment="1">
      <alignment horizontal="center" wrapText="1"/>
    </xf>
    <xf numFmtId="0" fontId="35" fillId="0" borderId="41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57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27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27" fillId="0" borderId="30" xfId="0" applyFont="1" applyBorder="1" applyAlignment="1">
      <alignment horizontal="center" vertical="top"/>
    </xf>
    <xf numFmtId="0" fontId="31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center" vertical="top"/>
    </xf>
    <xf numFmtId="0" fontId="4" fillId="31" borderId="0" xfId="0" applyFont="1" applyFill="1" applyAlignment="1">
      <alignment horizontal="right" wrapText="1"/>
    </xf>
    <xf numFmtId="0" fontId="27" fillId="31" borderId="39" xfId="0" applyFont="1" applyFill="1" applyBorder="1" applyAlignment="1">
      <alignment horizontal="center" vertical="top" wrapText="1"/>
    </xf>
    <xf numFmtId="0" fontId="27" fillId="31" borderId="67" xfId="0" applyFont="1" applyFill="1" applyBorder="1" applyAlignment="1">
      <alignment horizontal="center" vertical="top" wrapText="1"/>
    </xf>
    <xf numFmtId="0" fontId="27" fillId="31" borderId="16" xfId="0" applyFont="1" applyFill="1" applyBorder="1" applyAlignment="1">
      <alignment horizontal="center" vertical="top" wrapText="1"/>
    </xf>
    <xf numFmtId="0" fontId="27" fillId="31" borderId="28" xfId="0" applyFont="1" applyFill="1" applyBorder="1" applyAlignment="1">
      <alignment horizontal="center" vertical="center" wrapText="1"/>
    </xf>
    <xf numFmtId="0" fontId="40" fillId="31" borderId="73" xfId="0" applyFont="1" applyFill="1" applyBorder="1" applyAlignment="1">
      <alignment horizontal="center" vertical="top" wrapText="1"/>
    </xf>
    <xf numFmtId="0" fontId="0" fillId="0" borderId="43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39" fillId="31" borderId="3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wrapText="1"/>
    </xf>
    <xf numFmtId="0" fontId="39" fillId="31" borderId="39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27" fillId="31" borderId="71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7" fillId="31" borderId="72" xfId="0" applyFont="1" applyFill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27" fillId="31" borderId="85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5" fillId="24" borderId="54" xfId="0" applyFont="1" applyFill="1" applyBorder="1" applyAlignment="1">
      <alignment horizontal="center" vertical="center" wrapText="1"/>
    </xf>
    <xf numFmtId="0" fontId="0" fillId="0" borderId="74" xfId="0" applyBorder="1" applyAlignment="1">
      <alignment vertical="center" wrapText="1"/>
    </xf>
    <xf numFmtId="0" fontId="8" fillId="24" borderId="64" xfId="0" applyFont="1" applyFill="1" applyBorder="1" applyAlignment="1">
      <alignment horizontal="left" vertical="center" wrapText="1"/>
    </xf>
    <xf numFmtId="0" fontId="8" fillId="24" borderId="13" xfId="0" applyFont="1" applyFill="1" applyBorder="1" applyAlignment="1">
      <alignment horizontal="center" vertical="center" wrapText="1"/>
    </xf>
    <xf numFmtId="0" fontId="8" fillId="24" borderId="14" xfId="0" applyFont="1" applyFill="1" applyBorder="1" applyAlignment="1">
      <alignment horizontal="center" vertical="center" wrapText="1"/>
    </xf>
    <xf numFmtId="0" fontId="27" fillId="31" borderId="13" xfId="0" applyFont="1" applyFill="1" applyBorder="1" applyAlignment="1">
      <alignment horizontal="center" vertical="center" wrapText="1"/>
    </xf>
    <xf numFmtId="0" fontId="31" fillId="31" borderId="11" xfId="0" applyFont="1" applyFill="1" applyBorder="1" applyAlignment="1">
      <alignment horizontal="center" vertical="center" wrapText="1"/>
    </xf>
    <xf numFmtId="0" fontId="31" fillId="31" borderId="12" xfId="0" applyFont="1" applyFill="1" applyBorder="1" applyAlignment="1">
      <alignment horizontal="center" vertical="center" wrapText="1"/>
    </xf>
    <xf numFmtId="49" fontId="27" fillId="30" borderId="56" xfId="0" applyNumberFormat="1" applyFont="1" applyFill="1" applyBorder="1" applyAlignment="1" applyProtection="1">
      <alignment horizontal="left" vertical="center" wrapText="1"/>
      <protection locked="0"/>
    </xf>
    <xf numFmtId="49" fontId="27" fillId="30" borderId="29" xfId="0" applyNumberFormat="1" applyFont="1" applyFill="1" applyBorder="1" applyAlignment="1" applyProtection="1">
      <alignment horizontal="left" vertical="center" wrapText="1"/>
      <protection locked="0"/>
    </xf>
    <xf numFmtId="49" fontId="27" fillId="30" borderId="56" xfId="0" applyNumberFormat="1" applyFont="1" applyFill="1" applyBorder="1" applyAlignment="1" applyProtection="1">
      <alignment horizontal="center" vertical="center" wrapText="1"/>
      <protection locked="0"/>
    </xf>
    <xf numFmtId="49" fontId="27" fillId="30" borderId="29" xfId="0" applyNumberFormat="1" applyFont="1" applyFill="1" applyBorder="1" applyAlignment="1" applyProtection="1">
      <alignment horizontal="center" vertical="center" wrapText="1"/>
      <protection locked="0"/>
    </xf>
    <xf numFmtId="49" fontId="27" fillId="30" borderId="15" xfId="0" applyNumberFormat="1" applyFont="1" applyFill="1" applyBorder="1" applyAlignment="1" applyProtection="1">
      <alignment horizontal="left" vertical="center" wrapText="1"/>
      <protection locked="0"/>
    </xf>
    <xf numFmtId="49" fontId="27" fillId="26" borderId="10" xfId="0" applyNumberFormat="1" applyFont="1" applyFill="1" applyBorder="1" applyAlignment="1" applyProtection="1">
      <alignment horizontal="left" vertical="center" wrapText="1"/>
      <protection locked="0"/>
    </xf>
    <xf numFmtId="49" fontId="27" fillId="26" borderId="11" xfId="0" applyNumberFormat="1" applyFont="1" applyFill="1" applyBorder="1" applyAlignment="1" applyProtection="1">
      <alignment horizontal="left" vertical="center" wrapText="1"/>
      <protection locked="0"/>
    </xf>
    <xf numFmtId="49" fontId="27" fillId="26" borderId="12" xfId="0" applyNumberFormat="1" applyFont="1" applyFill="1" applyBorder="1" applyAlignment="1" applyProtection="1">
      <alignment horizontal="left" vertical="center" wrapText="1"/>
      <protection locked="0"/>
    </xf>
    <xf numFmtId="0" fontId="8" fillId="24" borderId="83" xfId="0" applyFont="1" applyFill="1" applyBorder="1" applyAlignment="1">
      <alignment horizontal="left" vertical="center" wrapText="1"/>
    </xf>
    <xf numFmtId="0" fontId="8" fillId="24" borderId="75" xfId="0" applyFont="1" applyFill="1" applyBorder="1" applyAlignment="1">
      <alignment horizontal="left" vertical="center" wrapText="1"/>
    </xf>
    <xf numFmtId="49" fontId="27" fillId="30" borderId="36" xfId="0" applyNumberFormat="1" applyFont="1" applyFill="1" applyBorder="1" applyAlignment="1" applyProtection="1">
      <alignment horizontal="left" vertical="center" wrapText="1"/>
      <protection locked="0"/>
    </xf>
    <xf numFmtId="49" fontId="27" fillId="26" borderId="39" xfId="0" applyNumberFormat="1" applyFont="1" applyFill="1" applyBorder="1" applyAlignment="1" applyProtection="1">
      <alignment horizontal="left" vertical="center" wrapText="1"/>
      <protection locked="0"/>
    </xf>
    <xf numFmtId="0" fontId="31" fillId="24" borderId="0" xfId="0" applyFont="1" applyFill="1" applyAlignment="1">
      <alignment horizontal="left" vertical="center" wrapText="1"/>
    </xf>
    <xf numFmtId="0" fontId="7" fillId="24" borderId="54" xfId="0" applyFont="1" applyFill="1" applyBorder="1" applyAlignment="1">
      <alignment horizontal="center" vertical="top" wrapText="1"/>
    </xf>
    <xf numFmtId="0" fontId="0" fillId="0" borderId="54" xfId="0" applyBorder="1" applyAlignment="1">
      <alignment vertical="top" wrapText="1"/>
    </xf>
    <xf numFmtId="0" fontId="7" fillId="24" borderId="30" xfId="0" applyFont="1" applyFill="1" applyBorder="1" applyAlignment="1">
      <alignment horizontal="center" vertical="top" wrapText="1"/>
    </xf>
    <xf numFmtId="0" fontId="7" fillId="24" borderId="0" xfId="0" applyFont="1" applyFill="1" applyAlignment="1">
      <alignment horizontal="center" vertical="top" wrapText="1"/>
    </xf>
    <xf numFmtId="0" fontId="0" fillId="0" borderId="0" xfId="0" applyAlignment="1">
      <alignment vertical="top" wrapText="1"/>
    </xf>
    <xf numFmtId="0" fontId="59" fillId="0" borderId="33" xfId="0" applyFont="1" applyBorder="1" applyAlignment="1">
      <alignment horizontal="center" vertical="center" wrapText="1"/>
    </xf>
    <xf numFmtId="0" fontId="59" fillId="0" borderId="80" xfId="0" applyFont="1" applyBorder="1" applyAlignment="1">
      <alignment horizontal="center" vertical="center" wrapText="1"/>
    </xf>
    <xf numFmtId="0" fontId="28" fillId="31" borderId="13" xfId="0" applyFont="1" applyFill="1" applyBorder="1" applyAlignment="1">
      <alignment horizontal="center" vertical="center" wrapText="1"/>
    </xf>
    <xf numFmtId="0" fontId="28" fillId="31" borderId="15" xfId="0" applyFont="1" applyFill="1" applyBorder="1" applyAlignment="1">
      <alignment horizontal="center" vertical="center" wrapText="1"/>
    </xf>
    <xf numFmtId="0" fontId="28" fillId="31" borderId="14" xfId="0" applyFont="1" applyFill="1" applyBorder="1" applyAlignment="1">
      <alignment horizontal="center" vertical="center" wrapText="1"/>
    </xf>
    <xf numFmtId="0" fontId="28" fillId="31" borderId="10" xfId="0" applyFont="1" applyFill="1" applyBorder="1" applyAlignment="1">
      <alignment horizontal="center" vertical="center" wrapText="1"/>
    </xf>
    <xf numFmtId="0" fontId="28" fillId="31" borderId="72" xfId="0" applyFont="1" applyFill="1" applyBorder="1" applyAlignment="1">
      <alignment horizontal="center" vertical="center" wrapText="1"/>
    </xf>
    <xf numFmtId="0" fontId="28" fillId="31" borderId="16" xfId="0" applyFont="1" applyFill="1" applyBorder="1" applyAlignment="1">
      <alignment horizontal="center" vertical="center" wrapText="1"/>
    </xf>
    <xf numFmtId="0" fontId="28" fillId="31" borderId="14" xfId="0" applyFont="1" applyFill="1" applyBorder="1" applyAlignment="1">
      <alignment horizontal="center" vertical="top" wrapText="1"/>
    </xf>
    <xf numFmtId="0" fontId="28" fillId="31" borderId="10" xfId="0" applyFont="1" applyFill="1" applyBorder="1" applyAlignment="1">
      <alignment horizontal="center" vertical="top" wrapText="1"/>
    </xf>
    <xf numFmtId="0" fontId="34" fillId="31" borderId="14" xfId="0" applyFont="1" applyFill="1" applyBorder="1" applyAlignment="1">
      <alignment horizontal="center" vertical="center" wrapText="1"/>
    </xf>
    <xf numFmtId="0" fontId="3" fillId="30" borderId="27" xfId="0" applyFont="1" applyFill="1" applyBorder="1" applyAlignment="1" applyProtection="1">
      <alignment horizontal="center" vertical="center" wrapText="1"/>
      <protection locked="0"/>
    </xf>
    <xf numFmtId="0" fontId="30" fillId="31" borderId="0" xfId="0" applyFont="1" applyFill="1" applyAlignment="1">
      <alignment horizontal="center" vertical="center" wrapText="1"/>
    </xf>
    <xf numFmtId="0" fontId="27" fillId="31" borderId="24" xfId="0" applyFont="1" applyFill="1" applyBorder="1" applyAlignment="1">
      <alignment horizontal="center" vertical="center" wrapText="1"/>
    </xf>
    <xf numFmtId="0" fontId="27" fillId="31" borderId="20" xfId="0" applyFont="1" applyFill="1" applyBorder="1" applyAlignment="1">
      <alignment horizontal="center" vertical="center" wrapText="1"/>
    </xf>
    <xf numFmtId="0" fontId="27" fillId="31" borderId="15" xfId="0" applyFont="1" applyFill="1" applyBorder="1" applyAlignment="1">
      <alignment horizontal="center" vertical="center" wrapText="1"/>
    </xf>
    <xf numFmtId="0" fontId="53" fillId="31" borderId="13" xfId="0" applyFont="1" applyFill="1" applyBorder="1" applyAlignment="1">
      <alignment horizontal="left" vertical="center" wrapText="1"/>
    </xf>
    <xf numFmtId="0" fontId="53" fillId="31" borderId="14" xfId="0" applyFont="1" applyFill="1" applyBorder="1" applyAlignment="1">
      <alignment horizontal="left" vertical="center" wrapText="1"/>
    </xf>
    <xf numFmtId="0" fontId="0" fillId="31" borderId="0" xfId="0" applyFill="1" applyAlignment="1">
      <alignment vertical="center" wrapText="1"/>
    </xf>
    <xf numFmtId="0" fontId="0" fillId="0" borderId="27" xfId="0" applyBorder="1" applyAlignment="1">
      <alignment vertical="center" wrapText="1"/>
    </xf>
    <xf numFmtId="49" fontId="31" fillId="30" borderId="15" xfId="0" applyNumberFormat="1" applyFont="1" applyFill="1" applyBorder="1" applyAlignment="1" applyProtection="1">
      <alignment horizontal="left" vertical="center" wrapText="1"/>
      <protection locked="0"/>
    </xf>
    <xf numFmtId="49" fontId="31" fillId="30" borderId="10" xfId="0" applyNumberFormat="1" applyFont="1" applyFill="1" applyBorder="1" applyAlignment="1" applyProtection="1">
      <alignment horizontal="left" vertical="center" wrapText="1"/>
      <protection locked="0"/>
    </xf>
    <xf numFmtId="0" fontId="38" fillId="31" borderId="15" xfId="0" applyFont="1" applyFill="1" applyBorder="1" applyAlignment="1">
      <alignment horizontal="center" vertical="center" wrapText="1"/>
    </xf>
    <xf numFmtId="0" fontId="38" fillId="31" borderId="10" xfId="0" applyFont="1" applyFill="1" applyBorder="1" applyAlignment="1">
      <alignment horizontal="center" vertical="center" wrapText="1"/>
    </xf>
    <xf numFmtId="0" fontId="8" fillId="31" borderId="17" xfId="0" applyFont="1" applyFill="1" applyBorder="1" applyAlignment="1">
      <alignment horizontal="left" vertical="center" wrapText="1"/>
    </xf>
    <xf numFmtId="0" fontId="8" fillId="31" borderId="18" xfId="0" applyFont="1" applyFill="1" applyBorder="1" applyAlignment="1">
      <alignment horizontal="left" vertical="center" wrapText="1"/>
    </xf>
  </cellXfs>
  <cellStyles count="253">
    <cellStyle name="20% - Акцент1 2" xfId="1"/>
    <cellStyle name="20% - Акцент1 3" xfId="2"/>
    <cellStyle name="20% - Акцент1 4" xfId="3"/>
    <cellStyle name="20% - Акцент1 5" xfId="4"/>
    <cellStyle name="20% - Акцент1 6" xfId="5"/>
    <cellStyle name="20% - Акцент1 7" xfId="6"/>
    <cellStyle name="20% - Акцент2 2" xfId="7"/>
    <cellStyle name="20% - Акцент2 3" xfId="8"/>
    <cellStyle name="20% - Акцент2 4" xfId="9"/>
    <cellStyle name="20% - Акцент2 5" xfId="10"/>
    <cellStyle name="20% - Акцент2 6" xfId="11"/>
    <cellStyle name="20% - Акцент2 7" xfId="12"/>
    <cellStyle name="20% - Акцент3 2" xfId="13"/>
    <cellStyle name="20% - Акцент3 3" xfId="14"/>
    <cellStyle name="20% - Акцент3 4" xfId="15"/>
    <cellStyle name="20% - Акцент3 5" xfId="16"/>
    <cellStyle name="20% - Акцент3 6" xfId="17"/>
    <cellStyle name="20% - Акцент3 7" xfId="18"/>
    <cellStyle name="20% - Акцент4 2" xfId="19"/>
    <cellStyle name="20% - Акцент4 3" xfId="20"/>
    <cellStyle name="20% - Акцент4 4" xfId="21"/>
    <cellStyle name="20% - Акцент4 5" xfId="22"/>
    <cellStyle name="20% - Акцент4 6" xfId="23"/>
    <cellStyle name="20% - Акцент4 7" xfId="24"/>
    <cellStyle name="20% - Акцент5 2" xfId="25"/>
    <cellStyle name="20% - Акцент5 3" xfId="26"/>
    <cellStyle name="20% - Акцент5 4" xfId="27"/>
    <cellStyle name="20% - Акцент5 5" xfId="28"/>
    <cellStyle name="20% - Акцент5 6" xfId="29"/>
    <cellStyle name="20% - Акцент5 7" xfId="30"/>
    <cellStyle name="20% - Акцент6 2" xfId="31"/>
    <cellStyle name="20% - Акцент6 3" xfId="32"/>
    <cellStyle name="20% - Акцент6 4" xfId="33"/>
    <cellStyle name="20% - Акцент6 5" xfId="34"/>
    <cellStyle name="20% - Акцент6 6" xfId="35"/>
    <cellStyle name="20% - Акцент6 7" xfId="36"/>
    <cellStyle name="40% - Акцент1 2" xfId="37"/>
    <cellStyle name="40% - Акцент1 3" xfId="38"/>
    <cellStyle name="40% - Акцент1 4" xfId="39"/>
    <cellStyle name="40% - Акцент1 5" xfId="40"/>
    <cellStyle name="40% - Акцент1 6" xfId="41"/>
    <cellStyle name="40% - Акцент1 7" xfId="42"/>
    <cellStyle name="40% - Акцент2 2" xfId="43"/>
    <cellStyle name="40% - Акцент2 3" xfId="44"/>
    <cellStyle name="40% - Акцент2 4" xfId="45"/>
    <cellStyle name="40% - Акцент2 5" xfId="46"/>
    <cellStyle name="40% - Акцент2 6" xfId="47"/>
    <cellStyle name="40% - Акцент2 7" xfId="48"/>
    <cellStyle name="40% - Акцент3 2" xfId="49"/>
    <cellStyle name="40% - Акцент3 3" xfId="50"/>
    <cellStyle name="40% - Акцент3 4" xfId="51"/>
    <cellStyle name="40% - Акцент3 5" xfId="52"/>
    <cellStyle name="40% - Акцент3 6" xfId="53"/>
    <cellStyle name="40% - Акцент3 7" xfId="54"/>
    <cellStyle name="40% - Акцент4 2" xfId="55"/>
    <cellStyle name="40% - Акцент4 3" xfId="56"/>
    <cellStyle name="40% - Акцент4 4" xfId="57"/>
    <cellStyle name="40% - Акцент4 5" xfId="58"/>
    <cellStyle name="40% - Акцент4 6" xfId="59"/>
    <cellStyle name="40% - Акцент4 7" xfId="60"/>
    <cellStyle name="40% - Акцент5 2" xfId="61"/>
    <cellStyle name="40% - Акцент5 3" xfId="62"/>
    <cellStyle name="40% - Акцент5 4" xfId="63"/>
    <cellStyle name="40% - Акцент5 5" xfId="64"/>
    <cellStyle name="40% - Акцент5 6" xfId="65"/>
    <cellStyle name="40% - Акцент5 7" xfId="66"/>
    <cellStyle name="40% - Акцент6 2" xfId="67"/>
    <cellStyle name="40% - Акцент6 3" xfId="68"/>
    <cellStyle name="40% - Акцент6 4" xfId="69"/>
    <cellStyle name="40% - Акцент6 5" xfId="70"/>
    <cellStyle name="40% - Акцент6 6" xfId="71"/>
    <cellStyle name="40% - Акцент6 7" xfId="72"/>
    <cellStyle name="60% - Акцент1 2" xfId="73"/>
    <cellStyle name="60% - Акцент1 3" xfId="74"/>
    <cellStyle name="60% - Акцент1 4" xfId="75"/>
    <cellStyle name="60% - Акцент1 5" xfId="76"/>
    <cellStyle name="60% - Акцент1 6" xfId="77"/>
    <cellStyle name="60% - Акцент1 7" xfId="78"/>
    <cellStyle name="60% - Акцент2 2" xfId="79"/>
    <cellStyle name="60% - Акцент2 3" xfId="80"/>
    <cellStyle name="60% - Акцент2 4" xfId="81"/>
    <cellStyle name="60% - Акцент2 5" xfId="82"/>
    <cellStyle name="60% - Акцент2 6" xfId="83"/>
    <cellStyle name="60% - Акцент2 7" xfId="84"/>
    <cellStyle name="60% - Акцент3 2" xfId="85"/>
    <cellStyle name="60% - Акцент3 3" xfId="86"/>
    <cellStyle name="60% - Акцент3 4" xfId="87"/>
    <cellStyle name="60% - Акцент3 5" xfId="88"/>
    <cellStyle name="60% - Акцент3 6" xfId="89"/>
    <cellStyle name="60% - Акцент3 7" xfId="90"/>
    <cellStyle name="60% - Акцент4 2" xfId="91"/>
    <cellStyle name="60% - Акцент4 3" xfId="92"/>
    <cellStyle name="60% - Акцент4 4" xfId="93"/>
    <cellStyle name="60% - Акцент4 5" xfId="94"/>
    <cellStyle name="60% - Акцент4 6" xfId="95"/>
    <cellStyle name="60% - Акцент4 7" xfId="96"/>
    <cellStyle name="60% - Акцент5 2" xfId="97"/>
    <cellStyle name="60% - Акцент5 3" xfId="98"/>
    <cellStyle name="60% - Акцент5 4" xfId="99"/>
    <cellStyle name="60% - Акцент5 5" xfId="100"/>
    <cellStyle name="60% - Акцент5 6" xfId="101"/>
    <cellStyle name="60% - Акцент5 7" xfId="102"/>
    <cellStyle name="60% - Акцент6 2" xfId="103"/>
    <cellStyle name="60% - Акцент6 3" xfId="104"/>
    <cellStyle name="60% - Акцент6 4" xfId="105"/>
    <cellStyle name="60% - Акцент6 5" xfId="106"/>
    <cellStyle name="60% - Акцент6 6" xfId="107"/>
    <cellStyle name="60% - Акцент6 7" xfId="108"/>
    <cellStyle name="Акцент1 2" xfId="109"/>
    <cellStyle name="Акцент1 3" xfId="110"/>
    <cellStyle name="Акцент1 4" xfId="111"/>
    <cellStyle name="Акцент1 5" xfId="112"/>
    <cellStyle name="Акцент1 6" xfId="113"/>
    <cellStyle name="Акцент1 7" xfId="114"/>
    <cellStyle name="Акцент2 2" xfId="115"/>
    <cellStyle name="Акцент2 3" xfId="116"/>
    <cellStyle name="Акцент2 4" xfId="117"/>
    <cellStyle name="Акцент2 5" xfId="118"/>
    <cellStyle name="Акцент2 6" xfId="119"/>
    <cellStyle name="Акцент2 7" xfId="120"/>
    <cellStyle name="Акцент3 2" xfId="121"/>
    <cellStyle name="Акцент3 3" xfId="122"/>
    <cellStyle name="Акцент3 4" xfId="123"/>
    <cellStyle name="Акцент3 5" xfId="124"/>
    <cellStyle name="Акцент3 6" xfId="125"/>
    <cellStyle name="Акцент3 7" xfId="126"/>
    <cellStyle name="Акцент4 2" xfId="127"/>
    <cellStyle name="Акцент4 3" xfId="128"/>
    <cellStyle name="Акцент4 4" xfId="129"/>
    <cellStyle name="Акцент4 5" xfId="130"/>
    <cellStyle name="Акцент4 6" xfId="131"/>
    <cellStyle name="Акцент4 7" xfId="132"/>
    <cellStyle name="Акцент5 2" xfId="133"/>
    <cellStyle name="Акцент5 3" xfId="134"/>
    <cellStyle name="Акцент5 4" xfId="135"/>
    <cellStyle name="Акцент5 5" xfId="136"/>
    <cellStyle name="Акцент5 6" xfId="137"/>
    <cellStyle name="Акцент5 7" xfId="138"/>
    <cellStyle name="Акцент6 2" xfId="139"/>
    <cellStyle name="Акцент6 3" xfId="140"/>
    <cellStyle name="Акцент6 4" xfId="141"/>
    <cellStyle name="Акцент6 5" xfId="142"/>
    <cellStyle name="Акцент6 6" xfId="143"/>
    <cellStyle name="Акцент6 7" xfId="144"/>
    <cellStyle name="Ввод  2" xfId="145"/>
    <cellStyle name="Ввод  3" xfId="146"/>
    <cellStyle name="Ввод  4" xfId="147"/>
    <cellStyle name="Ввод  5" xfId="148"/>
    <cellStyle name="Ввод  6" xfId="149"/>
    <cellStyle name="Ввод  7" xfId="150"/>
    <cellStyle name="Вывод 2" xfId="151"/>
    <cellStyle name="Вывод 3" xfId="152"/>
    <cellStyle name="Вывод 4" xfId="153"/>
    <cellStyle name="Вывод 5" xfId="154"/>
    <cellStyle name="Вывод 6" xfId="155"/>
    <cellStyle name="Вывод 7" xfId="156"/>
    <cellStyle name="Вычисление 2" xfId="157"/>
    <cellStyle name="Вычисление 3" xfId="158"/>
    <cellStyle name="Вычисление 4" xfId="159"/>
    <cellStyle name="Вычисление 5" xfId="160"/>
    <cellStyle name="Вычисление 6" xfId="161"/>
    <cellStyle name="Вычисление 7" xfId="162"/>
    <cellStyle name="Заголовок 1 2" xfId="163"/>
    <cellStyle name="Заголовок 1 3" xfId="164"/>
    <cellStyle name="Заголовок 1 4" xfId="165"/>
    <cellStyle name="Заголовок 1 5" xfId="166"/>
    <cellStyle name="Заголовок 1 6" xfId="167"/>
    <cellStyle name="Заголовок 1 7" xfId="168"/>
    <cellStyle name="Заголовок 2 2" xfId="169"/>
    <cellStyle name="Заголовок 2 3" xfId="170"/>
    <cellStyle name="Заголовок 2 4" xfId="171"/>
    <cellStyle name="Заголовок 2 5" xfId="172"/>
    <cellStyle name="Заголовок 2 6" xfId="173"/>
    <cellStyle name="Заголовок 2 7" xfId="174"/>
    <cellStyle name="Заголовок 3 2" xfId="175"/>
    <cellStyle name="Заголовок 3 3" xfId="176"/>
    <cellStyle name="Заголовок 3 4" xfId="177"/>
    <cellStyle name="Заголовок 3 5" xfId="178"/>
    <cellStyle name="Заголовок 3 6" xfId="179"/>
    <cellStyle name="Заголовок 3 7" xfId="180"/>
    <cellStyle name="Заголовок 4 2" xfId="181"/>
    <cellStyle name="Заголовок 4 3" xfId="182"/>
    <cellStyle name="Заголовок 4 4" xfId="183"/>
    <cellStyle name="Заголовок 4 5" xfId="184"/>
    <cellStyle name="Заголовок 4 6" xfId="185"/>
    <cellStyle name="Заголовок 4 7" xfId="186"/>
    <cellStyle name="Итог 2" xfId="187"/>
    <cellStyle name="Итог 3" xfId="188"/>
    <cellStyle name="Итог 4" xfId="189"/>
    <cellStyle name="Итог 5" xfId="190"/>
    <cellStyle name="Итог 6" xfId="191"/>
    <cellStyle name="Итог 7" xfId="192"/>
    <cellStyle name="Контрольная ячейка 2" xfId="193"/>
    <cellStyle name="Контрольная ячейка 3" xfId="194"/>
    <cellStyle name="Контрольная ячейка 4" xfId="195"/>
    <cellStyle name="Контрольная ячейка 5" xfId="196"/>
    <cellStyle name="Контрольная ячейка 6" xfId="197"/>
    <cellStyle name="Контрольная ячейка 7" xfId="198"/>
    <cellStyle name="Название 2" xfId="199"/>
    <cellStyle name="Название 3" xfId="200"/>
    <cellStyle name="Название 4" xfId="201"/>
    <cellStyle name="Название 5" xfId="202"/>
    <cellStyle name="Название 6" xfId="203"/>
    <cellStyle name="Название 7" xfId="204"/>
    <cellStyle name="Нейтральный 2" xfId="205"/>
    <cellStyle name="Нейтральный 3" xfId="206"/>
    <cellStyle name="Нейтральный 4" xfId="207"/>
    <cellStyle name="Нейтральный 5" xfId="208"/>
    <cellStyle name="Нейтральный 6" xfId="209"/>
    <cellStyle name="Нейтральный 7" xfId="210"/>
    <cellStyle name="Обычный" xfId="0" builtinId="0"/>
    <cellStyle name="Обычный 2" xfId="248"/>
    <cellStyle name="Обычный 2 2" xfId="249"/>
    <cellStyle name="Обычный 2 3" xfId="250"/>
    <cellStyle name="Обычный 2 4" xfId="252"/>
    <cellStyle name="Обычный 3" xfId="251"/>
    <cellStyle name="Плохой 2" xfId="211"/>
    <cellStyle name="Плохой 3" xfId="212"/>
    <cellStyle name="Плохой 4" xfId="213"/>
    <cellStyle name="Плохой 5" xfId="214"/>
    <cellStyle name="Плохой 6" xfId="215"/>
    <cellStyle name="Плохой 7" xfId="216"/>
    <cellStyle name="Пояснение 2" xfId="217"/>
    <cellStyle name="Пояснение 3" xfId="218"/>
    <cellStyle name="Пояснение 4" xfId="219"/>
    <cellStyle name="Пояснение 5" xfId="220"/>
    <cellStyle name="Пояснение 6" xfId="221"/>
    <cellStyle name="Пояснение 7" xfId="222"/>
    <cellStyle name="Примечание 2" xfId="223"/>
    <cellStyle name="Примечание 3" xfId="224"/>
    <cellStyle name="Примечание 4" xfId="225"/>
    <cellStyle name="Примечание 5" xfId="226"/>
    <cellStyle name="Примечание 6" xfId="227"/>
    <cellStyle name="Примечание 7" xfId="228"/>
    <cellStyle name="Связанная ячейка 2" xfId="229"/>
    <cellStyle name="Связанная ячейка 3" xfId="230"/>
    <cellStyle name="Связанная ячейка 4" xfId="231"/>
    <cellStyle name="Связанная ячейка 5" xfId="232"/>
    <cellStyle name="Связанная ячейка 6" xfId="233"/>
    <cellStyle name="Связанная ячейка 7" xfId="234"/>
    <cellStyle name="Текст предупреждения 2" xfId="235"/>
    <cellStyle name="Текст предупреждения 3" xfId="236"/>
    <cellStyle name="Текст предупреждения 4" xfId="237"/>
    <cellStyle name="Текст предупреждения 5" xfId="238"/>
    <cellStyle name="Текст предупреждения 6" xfId="239"/>
    <cellStyle name="Текст предупреждения 7" xfId="240"/>
    <cellStyle name="Финансовый" xfId="241" builtinId="3"/>
    <cellStyle name="Хороший 2" xfId="242"/>
    <cellStyle name="Хороший 3" xfId="243"/>
    <cellStyle name="Хороший 4" xfId="244"/>
    <cellStyle name="Хороший 5" xfId="245"/>
    <cellStyle name="Хороший 6" xfId="246"/>
    <cellStyle name="Хороший 7" xfId="247"/>
  </cellStyles>
  <dxfs count="0"/>
  <tableStyles count="0" defaultTableStyle="TableStyleMedium9" defaultPivotStyle="PivotStyleLight16"/>
  <colors>
    <mruColors>
      <color rgb="FFFFFFCC"/>
      <color rgb="FFCCFFCC"/>
      <color rgb="FF6BE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V80"/>
  <sheetViews>
    <sheetView workbookViewId="0">
      <selection activeCell="A2" sqref="A2:L2"/>
    </sheetView>
  </sheetViews>
  <sheetFormatPr defaultColWidth="9.140625" defaultRowHeight="12.75" x14ac:dyDescent="0.2"/>
  <cols>
    <col min="1" max="1" width="22.5703125" style="113" customWidth="1"/>
    <col min="2" max="2" width="5" style="113" customWidth="1"/>
    <col min="3" max="3" width="7.7109375" style="113" customWidth="1"/>
    <col min="4" max="4" width="8.42578125" style="134" customWidth="1"/>
    <col min="5" max="5" width="8" style="113" customWidth="1"/>
    <col min="6" max="6" width="10.85546875" style="113" customWidth="1"/>
    <col min="7" max="7" width="10" style="113" customWidth="1"/>
    <col min="8" max="8" width="11" style="113" customWidth="1"/>
    <col min="9" max="9" width="10.42578125" style="113" customWidth="1"/>
    <col min="10" max="10" width="10.85546875" style="113" customWidth="1"/>
    <col min="11" max="11" width="10.28515625" style="113" customWidth="1"/>
    <col min="12" max="12" width="10" style="113" customWidth="1"/>
    <col min="13" max="13" width="12.140625" style="113" customWidth="1"/>
    <col min="14" max="14" width="11.85546875" style="113" customWidth="1"/>
    <col min="15" max="15" width="11" style="113" customWidth="1"/>
    <col min="16" max="16" width="10.7109375" style="113" customWidth="1"/>
    <col min="17" max="18" width="10.7109375" style="113" hidden="1" customWidth="1"/>
    <col min="19" max="19" width="10.7109375" style="113" customWidth="1"/>
    <col min="20" max="16384" width="9.140625" style="113"/>
  </cols>
  <sheetData>
    <row r="1" spans="1:22" ht="18.75" customHeight="1" x14ac:dyDescent="0.2">
      <c r="I1" s="1137" t="s">
        <v>918</v>
      </c>
      <c r="J1" s="1137"/>
      <c r="K1" s="1262"/>
      <c r="L1" s="1262"/>
      <c r="M1" s="1262"/>
      <c r="N1" s="1262"/>
      <c r="O1" s="1262"/>
      <c r="P1" s="1262"/>
      <c r="Q1" s="117"/>
      <c r="R1" s="117"/>
      <c r="S1" s="117"/>
      <c r="T1" s="275">
        <v>337020</v>
      </c>
    </row>
    <row r="2" spans="1:22" ht="53.45" customHeight="1" x14ac:dyDescent="0.2">
      <c r="A2" s="1142" t="s">
        <v>1399</v>
      </c>
      <c r="B2" s="1263"/>
      <c r="C2" s="1263"/>
      <c r="D2" s="1263"/>
      <c r="E2" s="1263"/>
      <c r="F2" s="1263"/>
      <c r="G2" s="1263"/>
      <c r="H2" s="1263"/>
      <c r="I2" s="1263"/>
      <c r="J2" s="1263"/>
      <c r="K2" s="1263"/>
      <c r="L2" s="1263"/>
      <c r="M2" s="117"/>
      <c r="N2" s="117"/>
      <c r="O2" s="117"/>
      <c r="P2" s="117"/>
      <c r="Q2" s="117"/>
      <c r="R2" s="117"/>
      <c r="S2" s="117"/>
      <c r="T2" s="275">
        <v>155337</v>
      </c>
    </row>
    <row r="3" spans="1:22" ht="42" customHeight="1" x14ac:dyDescent="0.2">
      <c r="A3" s="123"/>
      <c r="B3" s="1271" t="s">
        <v>1375</v>
      </c>
      <c r="C3" s="1271"/>
      <c r="D3" s="1271"/>
      <c r="E3" s="1271"/>
      <c r="F3" s="1271"/>
      <c r="G3" s="1271"/>
      <c r="H3" s="1271"/>
      <c r="I3" s="1271"/>
      <c r="J3" s="1271"/>
      <c r="K3" s="1271"/>
      <c r="L3" s="359"/>
      <c r="M3" s="117"/>
      <c r="N3" s="117"/>
      <c r="O3" s="117"/>
      <c r="P3" s="117"/>
      <c r="Q3" s="117"/>
      <c r="R3" s="117"/>
      <c r="S3" s="117"/>
      <c r="T3" s="275"/>
    </row>
    <row r="4" spans="1:22" s="119" customFormat="1" ht="11.25" customHeight="1" x14ac:dyDescent="0.2">
      <c r="B4" s="1217" t="s">
        <v>1100</v>
      </c>
      <c r="C4" s="1217"/>
      <c r="D4" s="1217"/>
      <c r="E4" s="1217"/>
      <c r="F4" s="1217"/>
      <c r="G4" s="1217"/>
      <c r="H4" s="1217"/>
      <c r="I4" s="1217"/>
      <c r="J4" s="1217"/>
      <c r="T4" s="277">
        <v>716173</v>
      </c>
    </row>
    <row r="5" spans="1:22" s="119" customFormat="1" ht="6.75" customHeight="1" x14ac:dyDescent="0.2">
      <c r="B5" s="180"/>
      <c r="C5" s="180"/>
      <c r="D5" s="180"/>
      <c r="E5" s="180"/>
      <c r="F5" s="180"/>
      <c r="G5" s="180"/>
      <c r="H5" s="180"/>
      <c r="I5" s="180"/>
      <c r="J5" s="180"/>
      <c r="T5" s="277">
        <v>1617160</v>
      </c>
    </row>
    <row r="6" spans="1:22" s="184" customFormat="1" ht="6.75" customHeight="1" thickBot="1" x14ac:dyDescent="0.25">
      <c r="A6" s="119"/>
      <c r="B6" s="1217"/>
      <c r="C6" s="1217"/>
      <c r="D6" s="1217"/>
      <c r="E6" s="1217"/>
      <c r="F6" s="1217"/>
      <c r="G6" s="1217"/>
      <c r="H6" s="1217"/>
      <c r="I6" s="1217"/>
      <c r="J6" s="1217"/>
      <c r="K6" s="119"/>
      <c r="L6" s="119"/>
      <c r="M6" s="119"/>
      <c r="N6" s="119"/>
      <c r="O6" s="119"/>
      <c r="P6" s="119"/>
      <c r="Q6" s="119"/>
      <c r="R6" s="119"/>
      <c r="S6" s="119"/>
      <c r="T6" s="278">
        <v>532478</v>
      </c>
    </row>
    <row r="7" spans="1:22" s="184" customFormat="1" ht="18" customHeight="1" thickBot="1" x14ac:dyDescent="0.25">
      <c r="A7" s="1264" t="s">
        <v>875</v>
      </c>
      <c r="B7" s="1264"/>
      <c r="C7" s="1264"/>
      <c r="D7" s="1264"/>
      <c r="E7" s="1264"/>
      <c r="F7" s="1264"/>
      <c r="G7" s="1264"/>
      <c r="H7" s="1264"/>
      <c r="I7" s="1264"/>
      <c r="J7" s="1264"/>
      <c r="K7" s="279">
        <v>1</v>
      </c>
      <c r="L7" s="280"/>
      <c r="M7" s="280"/>
      <c r="N7" s="280"/>
      <c r="O7" s="119"/>
      <c r="P7" s="119"/>
      <c r="Q7" s="119"/>
      <c r="R7" s="119"/>
      <c r="S7" s="119"/>
      <c r="T7" s="278">
        <v>213622</v>
      </c>
    </row>
    <row r="8" spans="1:22" s="119" customFormat="1" ht="24" customHeight="1" x14ac:dyDescent="0.2">
      <c r="A8" s="1192" t="s">
        <v>919</v>
      </c>
      <c r="B8" s="1220" t="s">
        <v>753</v>
      </c>
      <c r="C8" s="1220" t="s">
        <v>920</v>
      </c>
      <c r="D8" s="1219" t="s">
        <v>1371</v>
      </c>
      <c r="E8" s="1294" t="s">
        <v>921</v>
      </c>
      <c r="F8" s="1295"/>
      <c r="G8" s="1296"/>
      <c r="H8" s="1297" t="s">
        <v>922</v>
      </c>
      <c r="I8" s="1219" t="s">
        <v>923</v>
      </c>
      <c r="J8" s="1301" t="s">
        <v>924</v>
      </c>
      <c r="K8" s="1273" t="s">
        <v>879</v>
      </c>
      <c r="L8" s="1274"/>
      <c r="M8" s="1274"/>
      <c r="N8" s="1274"/>
      <c r="O8" s="1274"/>
      <c r="P8" s="1275"/>
      <c r="Q8" s="704"/>
      <c r="R8" s="704"/>
      <c r="S8" s="1223" t="s">
        <v>1092</v>
      </c>
      <c r="T8" s="277">
        <v>309246</v>
      </c>
    </row>
    <row r="9" spans="1:22" s="119" customFormat="1" ht="12.75" customHeight="1" x14ac:dyDescent="0.2">
      <c r="A9" s="1193"/>
      <c r="B9" s="1221"/>
      <c r="C9" s="1221"/>
      <c r="D9" s="1215"/>
      <c r="E9" s="1276" t="s">
        <v>884</v>
      </c>
      <c r="F9" s="1278" t="s">
        <v>885</v>
      </c>
      <c r="G9" s="1280" t="s">
        <v>925</v>
      </c>
      <c r="H9" s="1298"/>
      <c r="I9" s="1215"/>
      <c r="J9" s="1302"/>
      <c r="K9" s="1282" t="s">
        <v>882</v>
      </c>
      <c r="L9" s="1283"/>
      <c r="M9" s="1283"/>
      <c r="N9" s="1283"/>
      <c r="O9" s="1284" t="s">
        <v>1365</v>
      </c>
      <c r="P9" s="1286" t="s">
        <v>926</v>
      </c>
      <c r="Q9" s="704"/>
      <c r="R9" s="704"/>
      <c r="S9" s="1261"/>
      <c r="T9" s="282">
        <v>542345</v>
      </c>
      <c r="U9" s="283"/>
      <c r="V9" s="283"/>
    </row>
    <row r="10" spans="1:22" s="283" customFormat="1" ht="12" customHeight="1" x14ac:dyDescent="0.2">
      <c r="A10" s="1265"/>
      <c r="B10" s="1267"/>
      <c r="C10" s="1267"/>
      <c r="D10" s="1292"/>
      <c r="E10" s="1276"/>
      <c r="F10" s="1278"/>
      <c r="G10" s="1280"/>
      <c r="H10" s="1299"/>
      <c r="I10" s="1292"/>
      <c r="J10" s="1303"/>
      <c r="K10" s="1288" t="s">
        <v>888</v>
      </c>
      <c r="L10" s="1291" t="s">
        <v>8</v>
      </c>
      <c r="M10" s="1283"/>
      <c r="N10" s="1283"/>
      <c r="O10" s="1285"/>
      <c r="P10" s="1287"/>
      <c r="Q10" s="359"/>
      <c r="R10" s="359"/>
      <c r="S10" s="1261"/>
      <c r="T10" s="276">
        <v>704327</v>
      </c>
      <c r="U10" s="117"/>
      <c r="V10" s="117"/>
    </row>
    <row r="11" spans="1:22" s="117" customFormat="1" ht="72" customHeight="1" x14ac:dyDescent="0.2">
      <c r="A11" s="1265"/>
      <c r="B11" s="1267"/>
      <c r="C11" s="1267"/>
      <c r="D11" s="1292"/>
      <c r="E11" s="1277"/>
      <c r="F11" s="1279"/>
      <c r="G11" s="1281"/>
      <c r="H11" s="1299"/>
      <c r="I11" s="1292"/>
      <c r="J11" s="1303"/>
      <c r="K11" s="1289"/>
      <c r="L11" s="1269" t="s">
        <v>927</v>
      </c>
      <c r="M11" s="1269" t="s">
        <v>928</v>
      </c>
      <c r="N11" s="1269" t="s">
        <v>929</v>
      </c>
      <c r="O11" s="1285"/>
      <c r="P11" s="1287"/>
      <c r="Q11" s="359" t="s">
        <v>1089</v>
      </c>
      <c r="R11" s="359" t="s">
        <v>1088</v>
      </c>
      <c r="S11" s="1261"/>
      <c r="T11" s="276">
        <v>552779</v>
      </c>
    </row>
    <row r="12" spans="1:22" s="117" customFormat="1" ht="49.5" customHeight="1" x14ac:dyDescent="0.2">
      <c r="A12" s="1266"/>
      <c r="B12" s="1268"/>
      <c r="C12" s="1268"/>
      <c r="D12" s="1293"/>
      <c r="E12" s="1277"/>
      <c r="F12" s="1279"/>
      <c r="G12" s="1281"/>
      <c r="H12" s="1300"/>
      <c r="I12" s="1293"/>
      <c r="J12" s="1303"/>
      <c r="K12" s="1290"/>
      <c r="L12" s="1270"/>
      <c r="M12" s="1270"/>
      <c r="N12" s="1270"/>
      <c r="O12" s="769">
        <v>1.5</v>
      </c>
      <c r="P12" s="1287"/>
      <c r="Q12" s="359"/>
      <c r="R12" s="359"/>
      <c r="S12" s="1261"/>
      <c r="T12" s="276">
        <v>648917</v>
      </c>
    </row>
    <row r="13" spans="1:22" s="117" customFormat="1" ht="13.5" customHeight="1" thickBot="1" x14ac:dyDescent="0.25">
      <c r="A13" s="285">
        <v>1</v>
      </c>
      <c r="B13" s="285">
        <v>2</v>
      </c>
      <c r="C13" s="285">
        <v>3</v>
      </c>
      <c r="D13" s="286">
        <v>4</v>
      </c>
      <c r="E13" s="287">
        <v>5</v>
      </c>
      <c r="F13" s="288">
        <v>6</v>
      </c>
      <c r="G13" s="289">
        <v>7</v>
      </c>
      <c r="H13" s="289">
        <v>8</v>
      </c>
      <c r="I13" s="290">
        <v>9</v>
      </c>
      <c r="J13" s="285">
        <v>10</v>
      </c>
      <c r="K13" s="287">
        <v>11</v>
      </c>
      <c r="L13" s="291">
        <v>12</v>
      </c>
      <c r="M13" s="291">
        <v>13</v>
      </c>
      <c r="N13" s="291">
        <v>14</v>
      </c>
      <c r="O13" s="292">
        <v>15</v>
      </c>
      <c r="P13" s="289">
        <v>16</v>
      </c>
      <c r="Q13" s="120"/>
      <c r="R13" s="120"/>
      <c r="S13" s="727">
        <v>17</v>
      </c>
      <c r="T13" s="276">
        <v>614724</v>
      </c>
    </row>
    <row r="14" spans="1:22" s="117" customFormat="1" ht="23.45" customHeight="1" x14ac:dyDescent="0.2">
      <c r="A14" s="293" t="s">
        <v>930</v>
      </c>
      <c r="B14" s="294"/>
      <c r="C14" s="295"/>
      <c r="D14" s="296"/>
      <c r="E14" s="297"/>
      <c r="F14" s="298"/>
      <c r="G14" s="299"/>
      <c r="H14" s="300"/>
      <c r="I14" s="301"/>
      <c r="J14" s="302"/>
      <c r="K14" s="303"/>
      <c r="L14" s="303"/>
      <c r="M14" s="303"/>
      <c r="N14" s="303"/>
      <c r="O14" s="304"/>
      <c r="P14" s="305"/>
      <c r="Q14" s="713"/>
      <c r="R14" s="713"/>
      <c r="S14" s="728"/>
      <c r="T14" s="276">
        <v>519790</v>
      </c>
    </row>
    <row r="15" spans="1:22" s="117" customFormat="1" ht="15" customHeight="1" x14ac:dyDescent="0.2">
      <c r="A15" s="306" t="s">
        <v>892</v>
      </c>
      <c r="B15" s="206" t="s">
        <v>782</v>
      </c>
      <c r="C15" s="307" t="s">
        <v>845</v>
      </c>
      <c r="D15" s="1120">
        <f>IF(Таб_1_Исходн.!E27&lt;&gt;0,1*C19,0)</f>
        <v>0</v>
      </c>
      <c r="E15" s="308">
        <v>0</v>
      </c>
      <c r="F15" s="309">
        <v>0</v>
      </c>
      <c r="G15" s="310">
        <v>0</v>
      </c>
      <c r="H15" s="311">
        <f>ROUND(E15+(2*F15)+(2*G15),1)</f>
        <v>0</v>
      </c>
      <c r="I15" s="312">
        <f>ROUND(D15*H15,0)</f>
        <v>0</v>
      </c>
      <c r="J15" s="313">
        <v>0</v>
      </c>
      <c r="K15" s="751">
        <f>IF(Таб_1_Исходн.!$C$21="ДА",0,ROUND(L15+M15+N15,1))</f>
        <v>0</v>
      </c>
      <c r="L15" s="314">
        <f>ROUND(E15*J15*$K$7*D15/1000,1)</f>
        <v>0</v>
      </c>
      <c r="M15" s="314">
        <f>ROUND((F15*2)*J15*$K$7*D15/1000,1)</f>
        <v>0</v>
      </c>
      <c r="N15" s="314">
        <f>ROUND((G15*2)*J15*$K$7*D15/1000,1)</f>
        <v>0</v>
      </c>
      <c r="O15" s="1028">
        <f>ROUND($O$12*SUM(L15:N15),1)</f>
        <v>0</v>
      </c>
      <c r="P15" s="315">
        <f>K15+O15</f>
        <v>0</v>
      </c>
      <c r="Q15" s="714"/>
      <c r="R15" s="714"/>
      <c r="S15" s="83" t="e">
        <f>(P15/D15)*1000</f>
        <v>#DIV/0!</v>
      </c>
      <c r="T15" s="276">
        <v>2932564</v>
      </c>
    </row>
    <row r="16" spans="1:22" s="117" customFormat="1" ht="16.5" customHeight="1" x14ac:dyDescent="0.2">
      <c r="A16" s="306" t="s">
        <v>931</v>
      </c>
      <c r="B16" s="206" t="s">
        <v>783</v>
      </c>
      <c r="C16" s="307" t="s">
        <v>845</v>
      </c>
      <c r="D16" s="746">
        <v>0</v>
      </c>
      <c r="E16" s="308"/>
      <c r="F16" s="309"/>
      <c r="G16" s="310"/>
      <c r="H16" s="311">
        <f>ROUND(E16+(2*F16)+(2*G16),1)</f>
        <v>0</v>
      </c>
      <c r="I16" s="312">
        <f>ROUND(D16*H16,0)</f>
        <v>0</v>
      </c>
      <c r="J16" s="313">
        <v>0</v>
      </c>
      <c r="K16" s="751">
        <f>IF(Таб_1_Исходн.!$C$21="ДА",0,ROUND(L16+M16+N16,1))</f>
        <v>0</v>
      </c>
      <c r="L16" s="314">
        <f>ROUND(E16*J16*$K$7*D16/1000,1)</f>
        <v>0</v>
      </c>
      <c r="M16" s="314">
        <f>ROUND((F16*2)*J16*$K$7*D16/1000,1)</f>
        <v>0</v>
      </c>
      <c r="N16" s="314">
        <f>ROUND((G16*2)*J16*$K$7*D16/1000,1)</f>
        <v>0</v>
      </c>
      <c r="O16" s="1028">
        <f>ROUND($O$12*SUM(L16:N16),1)</f>
        <v>0</v>
      </c>
      <c r="P16" s="315">
        <f>K16+O16</f>
        <v>0</v>
      </c>
      <c r="Q16" s="714" t="e">
        <f>(P16/D16)*1000</f>
        <v>#DIV/0!</v>
      </c>
      <c r="R16" s="714" t="e">
        <f>Q16/3.5</f>
        <v>#DIV/0!</v>
      </c>
      <c r="S16" s="83" t="e">
        <f>(P16/D16)*1000</f>
        <v>#DIV/0!</v>
      </c>
      <c r="T16" s="276" t="e">
        <f>Q16/3.5</f>
        <v>#DIV/0!</v>
      </c>
    </row>
    <row r="17" spans="1:22" s="117" customFormat="1" ht="16.5" customHeight="1" x14ac:dyDescent="0.2">
      <c r="A17" s="306" t="s">
        <v>932</v>
      </c>
      <c r="B17" s="206" t="s">
        <v>784</v>
      </c>
      <c r="C17" s="307" t="s">
        <v>845</v>
      </c>
      <c r="D17" s="1121">
        <f>IF(Таб_1_Исходн.!E27&lt;&gt;0,1*C19,0)</f>
        <v>0</v>
      </c>
      <c r="E17" s="316">
        <v>0</v>
      </c>
      <c r="F17" s="317">
        <v>0</v>
      </c>
      <c r="G17" s="318">
        <v>0</v>
      </c>
      <c r="H17" s="311">
        <f>ROUND(E17+(2*F17)+(2*G17),1)</f>
        <v>0</v>
      </c>
      <c r="I17" s="312">
        <f>ROUND(D17*H17,0)</f>
        <v>0</v>
      </c>
      <c r="J17" s="319">
        <v>0</v>
      </c>
      <c r="K17" s="751">
        <f>IF(Таб_1_Исходн.!$C$21="ДА",0,ROUND(L17+M17+N17,1))</f>
        <v>0</v>
      </c>
      <c r="L17" s="314">
        <f>ROUND(E17*J17*$K$7*D17/1000,1)</f>
        <v>0</v>
      </c>
      <c r="M17" s="314">
        <f>ROUND((F17*2)*J17*$K$7*D17/1000,1)</f>
        <v>0</v>
      </c>
      <c r="N17" s="314">
        <f>ROUND((G17*2)*J17*$K$7*D17/1000,1)</f>
        <v>0</v>
      </c>
      <c r="O17" s="1028">
        <f t="shared" ref="O17" si="0">ROUND($O$12*SUM(L17:N17),1)</f>
        <v>0</v>
      </c>
      <c r="P17" s="315">
        <f>K17+O17</f>
        <v>0</v>
      </c>
      <c r="Q17" s="714" t="e">
        <f>(P17/D17)*1000</f>
        <v>#DIV/0!</v>
      </c>
      <c r="R17" s="714" t="e">
        <f>Q17/3.5</f>
        <v>#DIV/0!</v>
      </c>
      <c r="S17" s="83" t="e">
        <f>(P17/D17)*1000</f>
        <v>#DIV/0!</v>
      </c>
      <c r="T17" s="276">
        <v>1205013</v>
      </c>
    </row>
    <row r="18" spans="1:22" s="117" customFormat="1" ht="18.75" customHeight="1" thickBot="1" x14ac:dyDescent="0.25">
      <c r="A18" s="320" t="s">
        <v>895</v>
      </c>
      <c r="B18" s="264" t="s">
        <v>787</v>
      </c>
      <c r="C18" s="321" t="s">
        <v>845</v>
      </c>
      <c r="D18" s="1121">
        <f>IF(Таб_1_Исходн.!E27&lt;&gt;0,Таб_1_Исходн.!E29-Таб_5.1_ДОТ_ТИК_шт._осн!D17-Таб_5.1_ДОТ_ТИК_шт._осн!D15,0)</f>
        <v>0</v>
      </c>
      <c r="E18" s="316">
        <v>0</v>
      </c>
      <c r="F18" s="317">
        <v>0</v>
      </c>
      <c r="G18" s="318">
        <v>0</v>
      </c>
      <c r="H18" s="311">
        <v>0</v>
      </c>
      <c r="I18" s="312">
        <f>ROUND(D18*H18,0)</f>
        <v>0</v>
      </c>
      <c r="J18" s="319">
        <v>0</v>
      </c>
      <c r="K18" s="751">
        <f>IF(Таб_1_Исходн.!$C$21="ДА",0,ROUND(L18+M18+N18,1))</f>
        <v>0</v>
      </c>
      <c r="L18" s="314">
        <f>ROUND(E18*J18*$K$7*D18/1000,1)</f>
        <v>0</v>
      </c>
      <c r="M18" s="314">
        <f>ROUND((F18*2)*J18*$K$7*D18/1000,1)</f>
        <v>0</v>
      </c>
      <c r="N18" s="314">
        <f>ROUND((G18*2)*J18*$K$7*D18/1000,1)</f>
        <v>0</v>
      </c>
      <c r="O18" s="1028">
        <f>ROUND($O$12*SUM(L18:N18),1)</f>
        <v>0</v>
      </c>
      <c r="P18" s="315">
        <f>K18+O18</f>
        <v>0</v>
      </c>
      <c r="Q18" s="714" t="e">
        <f>(P18/D18)*1000</f>
        <v>#DIV/0!</v>
      </c>
      <c r="R18" s="714" t="e">
        <f>Q18/3.5</f>
        <v>#DIV/0!</v>
      </c>
      <c r="S18" s="83" t="e">
        <f>(P18/D18)*1000</f>
        <v>#DIV/0!</v>
      </c>
      <c r="T18" s="276">
        <v>397366</v>
      </c>
    </row>
    <row r="19" spans="1:22" s="117" customFormat="1" ht="24.75" thickBot="1" x14ac:dyDescent="0.25">
      <c r="A19" s="322" t="s">
        <v>933</v>
      </c>
      <c r="B19" s="221" t="s">
        <v>781</v>
      </c>
      <c r="C19" s="323">
        <f>Таб_1_Исходн.!E23</f>
        <v>0</v>
      </c>
      <c r="D19" s="324">
        <f>SUM(D15:D18)</f>
        <v>0</v>
      </c>
      <c r="E19" s="325" t="s">
        <v>15</v>
      </c>
      <c r="F19" s="223" t="s">
        <v>15</v>
      </c>
      <c r="G19" s="223" t="s">
        <v>15</v>
      </c>
      <c r="H19" s="326" t="s">
        <v>15</v>
      </c>
      <c r="I19" s="225" t="s">
        <v>15</v>
      </c>
      <c r="J19" s="326" t="s">
        <v>15</v>
      </c>
      <c r="K19" s="327">
        <f t="shared" ref="K19:P19" si="1">SUM(K15:K18)</f>
        <v>0</v>
      </c>
      <c r="L19" s="327">
        <f t="shared" si="1"/>
        <v>0</v>
      </c>
      <c r="M19" s="327">
        <f t="shared" si="1"/>
        <v>0</v>
      </c>
      <c r="N19" s="327">
        <f t="shared" si="1"/>
        <v>0</v>
      </c>
      <c r="O19" s="227">
        <f t="shared" si="1"/>
        <v>0</v>
      </c>
      <c r="P19" s="228">
        <f t="shared" si="1"/>
        <v>0</v>
      </c>
      <c r="Q19" s="708"/>
      <c r="R19" s="708"/>
      <c r="S19" s="726"/>
      <c r="T19" s="276">
        <v>664429</v>
      </c>
    </row>
    <row r="20" spans="1:22" s="117" customFormat="1" ht="27" customHeight="1" x14ac:dyDescent="0.2">
      <c r="A20" s="328" t="s">
        <v>1106</v>
      </c>
      <c r="B20" s="329"/>
      <c r="C20" s="330"/>
      <c r="D20" s="330"/>
      <c r="E20" s="331"/>
      <c r="F20" s="332"/>
      <c r="G20" s="333"/>
      <c r="H20" s="334"/>
      <c r="I20" s="335"/>
      <c r="J20" s="336"/>
      <c r="K20" s="337"/>
      <c r="L20" s="337"/>
      <c r="M20" s="337"/>
      <c r="N20" s="337"/>
      <c r="O20" s="338"/>
      <c r="P20" s="339"/>
      <c r="Q20" s="715"/>
      <c r="R20" s="715"/>
      <c r="S20" s="682"/>
      <c r="T20" s="276">
        <v>976947</v>
      </c>
    </row>
    <row r="21" spans="1:22" s="117" customFormat="1" ht="15.75" customHeight="1" x14ac:dyDescent="0.2">
      <c r="A21" s="306" t="s">
        <v>892</v>
      </c>
      <c r="B21" s="206" t="s">
        <v>794</v>
      </c>
      <c r="C21" s="307" t="s">
        <v>845</v>
      </c>
      <c r="D21" s="1120">
        <f>IF(Таб_1_Исходн.!F27&lt;&gt;0,1*C25,0)</f>
        <v>0</v>
      </c>
      <c r="E21" s="308">
        <v>0</v>
      </c>
      <c r="F21" s="309">
        <v>0</v>
      </c>
      <c r="G21" s="310">
        <v>0</v>
      </c>
      <c r="H21" s="311">
        <f>ROUND(E21+(2*F21)+(2*G21),1)</f>
        <v>0</v>
      </c>
      <c r="I21" s="312">
        <f>ROUND(D21*H21,0)</f>
        <v>0</v>
      </c>
      <c r="J21" s="313">
        <v>0</v>
      </c>
      <c r="K21" s="751">
        <f>IF(Таб_1_Исходн.!$C$21="ДА",0,ROUND(L21+M21+N21,1))</f>
        <v>0</v>
      </c>
      <c r="L21" s="314">
        <f>ROUND(E21*J21*$K$7*D21/1000,1)</f>
        <v>0</v>
      </c>
      <c r="M21" s="314">
        <f>ROUND((F21*2)*J21*$K$7*D21/1000,1)</f>
        <v>0</v>
      </c>
      <c r="N21" s="314">
        <f>ROUND((G21*2)*J21*$K$7*D21/1000,1)</f>
        <v>0</v>
      </c>
      <c r="O21" s="1028">
        <f>ROUND($O$12*SUM(L21:N21),1)</f>
        <v>0</v>
      </c>
      <c r="P21" s="315">
        <f>K21+O21</f>
        <v>0</v>
      </c>
      <c r="Q21" s="714"/>
      <c r="R21" s="714"/>
      <c r="S21" s="83" t="e">
        <f>(P21/D21)*1000</f>
        <v>#DIV/0!</v>
      </c>
      <c r="T21" s="340">
        <v>1904622</v>
      </c>
      <c r="U21" s="341"/>
      <c r="V21" s="341"/>
    </row>
    <row r="22" spans="1:22" s="117" customFormat="1" ht="19.5" customHeight="1" x14ac:dyDescent="0.2">
      <c r="A22" s="306" t="s">
        <v>931</v>
      </c>
      <c r="B22" s="206" t="s">
        <v>795</v>
      </c>
      <c r="C22" s="307" t="s">
        <v>845</v>
      </c>
      <c r="D22" s="746">
        <v>0</v>
      </c>
      <c r="E22" s="308">
        <v>0</v>
      </c>
      <c r="F22" s="309">
        <v>0</v>
      </c>
      <c r="G22" s="310">
        <v>0</v>
      </c>
      <c r="H22" s="311">
        <f>ROUND(E22+(2*F22)+(2*G22),1)</f>
        <v>0</v>
      </c>
      <c r="I22" s="312">
        <f>ROUND(D22*H22,0)</f>
        <v>0</v>
      </c>
      <c r="J22" s="313">
        <v>0</v>
      </c>
      <c r="K22" s="751">
        <f>IF(Таб_1_Исходн.!$C$21="ДА",0,ROUND(L22+M22+N22,1))</f>
        <v>0</v>
      </c>
      <c r="L22" s="314">
        <f>ROUND(E22*J22*$K$7*D22/1000,1)</f>
        <v>0</v>
      </c>
      <c r="M22" s="314">
        <f>ROUND((F22*2)*J22*$K$7*D22/1000,1)</f>
        <v>0</v>
      </c>
      <c r="N22" s="314">
        <f>ROUND((G22*2)*J22*$K$7*D22/1000,1)</f>
        <v>0</v>
      </c>
      <c r="O22" s="1028">
        <f>ROUND($O$12*SUM(L22:N22),1)</f>
        <v>0</v>
      </c>
      <c r="P22" s="315">
        <f>K22+O22</f>
        <v>0</v>
      </c>
      <c r="Q22" s="714" t="e">
        <f>(P21/D22)*1000</f>
        <v>#DIV/0!</v>
      </c>
      <c r="R22" s="714" t="e">
        <f>Q22/3.5</f>
        <v>#DIV/0!</v>
      </c>
      <c r="S22" s="83" t="e">
        <f>(P22/D22)*1000</f>
        <v>#DIV/0!</v>
      </c>
      <c r="T22" s="276">
        <v>3981055</v>
      </c>
    </row>
    <row r="23" spans="1:22" s="341" customFormat="1" ht="17.25" customHeight="1" x14ac:dyDescent="0.2">
      <c r="A23" s="306" t="s">
        <v>932</v>
      </c>
      <c r="B23" s="206" t="s">
        <v>796</v>
      </c>
      <c r="C23" s="307" t="s">
        <v>845</v>
      </c>
      <c r="D23" s="1121">
        <f>IF(Таб_1_Исходн.!F27&lt;&gt;0,1*C25,0)</f>
        <v>0</v>
      </c>
      <c r="E23" s="316">
        <v>0</v>
      </c>
      <c r="F23" s="317">
        <v>0</v>
      </c>
      <c r="G23" s="318">
        <v>0</v>
      </c>
      <c r="H23" s="311">
        <f>ROUND(E23+(2*F23)+(2*G23),1)</f>
        <v>0</v>
      </c>
      <c r="I23" s="312">
        <f>ROUND(D23*H23,0)</f>
        <v>0</v>
      </c>
      <c r="J23" s="319">
        <v>0</v>
      </c>
      <c r="K23" s="751">
        <f>IF(Таб_1_Исходн.!$C$21="ДА",0,ROUND(L23+M23+N23,1))</f>
        <v>0</v>
      </c>
      <c r="L23" s="314">
        <f>ROUND(E23*J23*$K$7*D23/1000,1)</f>
        <v>0</v>
      </c>
      <c r="M23" s="314">
        <f>ROUND((F23*2)*J23*$K$7*D23/1000,1)</f>
        <v>0</v>
      </c>
      <c r="N23" s="314">
        <f>ROUND((G23*2)*J23*$K$7*D23/1000,1)</f>
        <v>0</v>
      </c>
      <c r="O23" s="1028">
        <f t="shared" ref="O23" si="2">ROUND($O$12*SUM(L23:N23),1)</f>
        <v>0</v>
      </c>
      <c r="P23" s="315">
        <f>K23+O23</f>
        <v>0</v>
      </c>
      <c r="Q23" s="714" t="e">
        <f>P23/D23*1000</f>
        <v>#DIV/0!</v>
      </c>
      <c r="R23" s="714" t="e">
        <f>Q23/3.5</f>
        <v>#DIV/0!</v>
      </c>
      <c r="S23" s="83" t="e">
        <f>(P23/D23)*1000</f>
        <v>#DIV/0!</v>
      </c>
      <c r="T23" s="276">
        <v>2139877</v>
      </c>
      <c r="U23" s="117"/>
      <c r="V23" s="117"/>
    </row>
    <row r="24" spans="1:22" s="117" customFormat="1" ht="18" customHeight="1" thickBot="1" x14ac:dyDescent="0.25">
      <c r="A24" s="342" t="s">
        <v>895</v>
      </c>
      <c r="B24" s="264" t="s">
        <v>797</v>
      </c>
      <c r="C24" s="321" t="s">
        <v>845</v>
      </c>
      <c r="D24" s="1121">
        <f>IF(Таб_1_Исходн.!F27&lt;&gt;0,Таб_1_Исходн.!F29-Таб_5.1_ДОТ_ТИК_шт._осн!D23-Таб_5.1_ДОТ_ТИК_шт._осн!D21,0)</f>
        <v>0</v>
      </c>
      <c r="E24" s="316">
        <v>0</v>
      </c>
      <c r="F24" s="317">
        <v>0</v>
      </c>
      <c r="G24" s="318">
        <v>0</v>
      </c>
      <c r="H24" s="311"/>
      <c r="I24" s="312">
        <f>ROUND(D24*H24,0)</f>
        <v>0</v>
      </c>
      <c r="J24" s="319">
        <v>0</v>
      </c>
      <c r="K24" s="751">
        <f>IF(Таб_1_Исходн.!$C$21="ДА",0,ROUND(L24+M24+N24,1))</f>
        <v>0</v>
      </c>
      <c r="L24" s="314">
        <f>ROUND(E24*J24*$K$7*D24/1000,1)</f>
        <v>0</v>
      </c>
      <c r="M24" s="314">
        <f>ROUND((F24*2)*J24*$K$7*D24/1000,1)</f>
        <v>0</v>
      </c>
      <c r="N24" s="314">
        <f>ROUND((G24*2)*J24*$K$7*D24/1000,1)</f>
        <v>0</v>
      </c>
      <c r="O24" s="1028">
        <f>ROUND($O$12*SUM(L24:N24),1)</f>
        <v>0</v>
      </c>
      <c r="P24" s="315">
        <f>K24+O24</f>
        <v>0</v>
      </c>
      <c r="Q24" s="714" t="e">
        <f>(P24/D24)*1000</f>
        <v>#DIV/0!</v>
      </c>
      <c r="R24" s="714" t="e">
        <f>Q24/3.5</f>
        <v>#DIV/0!</v>
      </c>
      <c r="S24" s="83" t="e">
        <f>(P24/D24)*1000</f>
        <v>#DIV/0!</v>
      </c>
      <c r="T24" s="276">
        <v>1493130</v>
      </c>
    </row>
    <row r="25" spans="1:22" s="117" customFormat="1" ht="24.75" thickBot="1" x14ac:dyDescent="0.25">
      <c r="A25" s="322" t="s">
        <v>934</v>
      </c>
      <c r="B25" s="221" t="s">
        <v>793</v>
      </c>
      <c r="C25" s="323">
        <f>Таб_1_Исходн.!F23</f>
        <v>0</v>
      </c>
      <c r="D25" s="324">
        <f>SUM(D21:D24)</f>
        <v>0</v>
      </c>
      <c r="E25" s="325" t="s">
        <v>15</v>
      </c>
      <c r="F25" s="223" t="s">
        <v>15</v>
      </c>
      <c r="G25" s="223" t="s">
        <v>15</v>
      </c>
      <c r="H25" s="326" t="s">
        <v>15</v>
      </c>
      <c r="I25" s="225" t="s">
        <v>15</v>
      </c>
      <c r="J25" s="326" t="s">
        <v>15</v>
      </c>
      <c r="K25" s="327">
        <f t="shared" ref="K25:P25" si="3">SUM(K21:K24)</f>
        <v>0</v>
      </c>
      <c r="L25" s="327">
        <f t="shared" si="3"/>
        <v>0</v>
      </c>
      <c r="M25" s="327">
        <f t="shared" si="3"/>
        <v>0</v>
      </c>
      <c r="N25" s="327">
        <f t="shared" si="3"/>
        <v>0</v>
      </c>
      <c r="O25" s="227">
        <f t="shared" si="3"/>
        <v>0</v>
      </c>
      <c r="P25" s="228">
        <f t="shared" si="3"/>
        <v>0</v>
      </c>
      <c r="Q25" s="708"/>
      <c r="R25" s="708"/>
      <c r="S25" s="726"/>
      <c r="T25" s="276">
        <v>1957619</v>
      </c>
    </row>
    <row r="26" spans="1:22" s="117" customFormat="1" ht="24" x14ac:dyDescent="0.2">
      <c r="A26" s="328" t="s">
        <v>917</v>
      </c>
      <c r="B26" s="294"/>
      <c r="C26" s="295"/>
      <c r="D26" s="296"/>
      <c r="E26" s="297"/>
      <c r="F26" s="298"/>
      <c r="G26" s="299"/>
      <c r="H26" s="334"/>
      <c r="I26" s="335"/>
      <c r="J26" s="343"/>
      <c r="K26" s="344"/>
      <c r="L26" s="344"/>
      <c r="M26" s="344"/>
      <c r="N26" s="344"/>
      <c r="O26" s="345"/>
      <c r="P26" s="241"/>
      <c r="Q26" s="716"/>
      <c r="R26" s="716"/>
      <c r="S26" s="729"/>
      <c r="T26" s="276">
        <v>1025799</v>
      </c>
    </row>
    <row r="27" spans="1:22" s="117" customFormat="1" ht="17.25" customHeight="1" x14ac:dyDescent="0.2">
      <c r="A27" s="306" t="s">
        <v>892</v>
      </c>
      <c r="B27" s="206" t="s">
        <v>805</v>
      </c>
      <c r="C27" s="307" t="s">
        <v>845</v>
      </c>
      <c r="D27" s="1120">
        <f>IF(Таб_1_Исходн.!G27&lt;&gt;0,1*C31,0)</f>
        <v>0</v>
      </c>
      <c r="E27" s="308">
        <v>0</v>
      </c>
      <c r="F27" s="309">
        <v>0</v>
      </c>
      <c r="G27" s="310">
        <v>0</v>
      </c>
      <c r="H27" s="311">
        <f>ROUND(E27+(2*F27)+(2*G27),1)</f>
        <v>0</v>
      </c>
      <c r="I27" s="312">
        <f>ROUND(D27*H27,0)</f>
        <v>0</v>
      </c>
      <c r="J27" s="313">
        <v>0</v>
      </c>
      <c r="K27" s="751">
        <f>IF(Таб_1_Исходн.!$C$21="ДА",0,ROUND(L27+M27+N27,1))</f>
        <v>0</v>
      </c>
      <c r="L27" s="314">
        <f>ROUND(E27*J27*$K$7*D27/1000,1)</f>
        <v>0</v>
      </c>
      <c r="M27" s="314">
        <f>ROUND((F27*2)*J27*$K$7*D27/1000,1)</f>
        <v>0</v>
      </c>
      <c r="N27" s="314">
        <f>ROUND((G27*2)*J27*$K$7*D27/1000,1)</f>
        <v>0</v>
      </c>
      <c r="O27" s="1028">
        <f>ROUND($O$12*SUM(L27:N27),1)</f>
        <v>0</v>
      </c>
      <c r="P27" s="315">
        <f>K27+O27</f>
        <v>0</v>
      </c>
      <c r="Q27" s="714"/>
      <c r="R27" s="714"/>
      <c r="S27" s="83" t="e">
        <f>(P27/D27)*1000</f>
        <v>#DIV/0!</v>
      </c>
      <c r="T27" s="276">
        <v>639378</v>
      </c>
    </row>
    <row r="28" spans="1:22" s="117" customFormat="1" ht="22.5" customHeight="1" x14ac:dyDescent="0.2">
      <c r="A28" s="306" t="s">
        <v>931</v>
      </c>
      <c r="B28" s="206" t="s">
        <v>900</v>
      </c>
      <c r="C28" s="307" t="s">
        <v>845</v>
      </c>
      <c r="D28" s="746">
        <v>0</v>
      </c>
      <c r="E28" s="308">
        <v>0</v>
      </c>
      <c r="F28" s="309">
        <v>0</v>
      </c>
      <c r="G28" s="310">
        <v>0</v>
      </c>
      <c r="H28" s="311">
        <f>ROUND(E28+(2*F28)+(2*G28),1)</f>
        <v>0</v>
      </c>
      <c r="I28" s="312">
        <f>ROUND(D28*H28,0)</f>
        <v>0</v>
      </c>
      <c r="J28" s="313">
        <v>0</v>
      </c>
      <c r="K28" s="751">
        <f>IF(Таб_1_Исходн.!$C$21="ДА",0,ROUND(L28+M28+N28,1))</f>
        <v>0</v>
      </c>
      <c r="L28" s="314">
        <f>ROUND(E28*J28*$K$7*D28/1000,1)</f>
        <v>0</v>
      </c>
      <c r="M28" s="314">
        <f>ROUND((F28*2)*J28*$K$7*D28/1000,1)</f>
        <v>0</v>
      </c>
      <c r="N28" s="314">
        <f>ROUND((G28*2)*J28*$K$7*D28/1000,1)</f>
        <v>0</v>
      </c>
      <c r="O28" s="1028">
        <f>ROUND($O$12*SUM(L28:N28),1)</f>
        <v>0</v>
      </c>
      <c r="P28" s="315">
        <f>K28+O28</f>
        <v>0</v>
      </c>
      <c r="Q28" s="714" t="e">
        <f>(P28/D28)*1000</f>
        <v>#DIV/0!</v>
      </c>
      <c r="R28" s="714" t="e">
        <f>Q28/3.5</f>
        <v>#DIV/0!</v>
      </c>
      <c r="S28" s="83" t="e">
        <f>(P28/D28)*1000</f>
        <v>#DIV/0!</v>
      </c>
      <c r="T28" s="276"/>
    </row>
    <row r="29" spans="1:22" s="117" customFormat="1" ht="15" customHeight="1" x14ac:dyDescent="0.2">
      <c r="A29" s="306" t="s">
        <v>932</v>
      </c>
      <c r="B29" s="206" t="s">
        <v>901</v>
      </c>
      <c r="C29" s="307" t="s">
        <v>845</v>
      </c>
      <c r="D29" s="1121">
        <f>IF(Таб_1_Исходн.!G27&lt;&gt;0,1*C31,0)</f>
        <v>0</v>
      </c>
      <c r="E29" s="316">
        <v>0</v>
      </c>
      <c r="F29" s="317">
        <v>0</v>
      </c>
      <c r="G29" s="318">
        <v>0</v>
      </c>
      <c r="H29" s="311">
        <f>ROUND(E29+(2*F29)+(2*G29),1)</f>
        <v>0</v>
      </c>
      <c r="I29" s="312">
        <f>ROUND(D29*H29,0)</f>
        <v>0</v>
      </c>
      <c r="J29" s="319">
        <v>0</v>
      </c>
      <c r="K29" s="751">
        <f>IF(Таб_1_Исходн.!$C$21="ДА",0,ROUND(L29+M29+N29,1))</f>
        <v>0</v>
      </c>
      <c r="L29" s="314">
        <f>ROUND(E29*J29*$K$7*D29/1000,1)</f>
        <v>0</v>
      </c>
      <c r="M29" s="314">
        <f>ROUND((F29*2)*J29*$K$7*D29/1000,1)</f>
        <v>0</v>
      </c>
      <c r="N29" s="314">
        <f>ROUND((G29*2)*J29*$K$7*D29/1000,1)</f>
        <v>0</v>
      </c>
      <c r="O29" s="1028">
        <f t="shared" ref="O29:O30" si="4">ROUND($O$12*SUM(L29:N29),1)</f>
        <v>0</v>
      </c>
      <c r="P29" s="315">
        <f>K29+O29</f>
        <v>0</v>
      </c>
      <c r="Q29" s="714" t="e">
        <f>(P29/D29)*1000</f>
        <v>#DIV/0!</v>
      </c>
      <c r="R29" s="714" t="e">
        <f>Q29/3.5</f>
        <v>#DIV/0!</v>
      </c>
      <c r="S29" s="83" t="e">
        <f>(P29/D29)*1000</f>
        <v>#DIV/0!</v>
      </c>
      <c r="T29" s="276"/>
    </row>
    <row r="30" spans="1:22" s="117" customFormat="1" ht="18.75" customHeight="1" thickBot="1" x14ac:dyDescent="0.25">
      <c r="A30" s="342" t="s">
        <v>895</v>
      </c>
      <c r="B30" s="347" t="s">
        <v>902</v>
      </c>
      <c r="C30" s="348" t="s">
        <v>845</v>
      </c>
      <c r="D30" s="1122">
        <f>IF(Таб_1_Исходн.!G27&lt;&gt;0,Таб_1_Исходн.!G29-Таб_5.1_ДОТ_ТИК_шт._осн!D29-Таб_5.1_ДОТ_ТИК_шт._осн!D27,0)</f>
        <v>0</v>
      </c>
      <c r="E30" s="316">
        <v>0</v>
      </c>
      <c r="F30" s="317">
        <v>0</v>
      </c>
      <c r="G30" s="318">
        <v>0</v>
      </c>
      <c r="H30" s="311"/>
      <c r="I30" s="312">
        <f>ROUND(D30*H30,0)</f>
        <v>0</v>
      </c>
      <c r="J30" s="319">
        <v>0</v>
      </c>
      <c r="K30" s="751">
        <f>IF(Таб_1_Исходн.!$C$21="ДА",0,ROUND(L30+M30+N30,1))</f>
        <v>0</v>
      </c>
      <c r="L30" s="314">
        <f>ROUND(E30*J30*$K$7*D30/1000,1)</f>
        <v>0</v>
      </c>
      <c r="M30" s="314">
        <f>ROUND((F30*2)*J30*$K$7*D30/1000,1)</f>
        <v>0</v>
      </c>
      <c r="N30" s="314">
        <f>ROUND((G30*2)*J30*$K$7*D30/1000,1)</f>
        <v>0</v>
      </c>
      <c r="O30" s="1028">
        <f t="shared" si="4"/>
        <v>0</v>
      </c>
      <c r="P30" s="315">
        <f>K30+O30</f>
        <v>0</v>
      </c>
      <c r="Q30" s="714" t="e">
        <f>(P30/D30)*1000</f>
        <v>#DIV/0!</v>
      </c>
      <c r="R30" s="714" t="e">
        <f>Q30/3.5</f>
        <v>#DIV/0!</v>
      </c>
      <c r="S30" s="83" t="e">
        <f>(P30/D30)*1000</f>
        <v>#DIV/0!</v>
      </c>
      <c r="T30" s="278">
        <v>950437</v>
      </c>
      <c r="U30" s="184"/>
      <c r="V30" s="184"/>
    </row>
    <row r="31" spans="1:22" s="117" customFormat="1" ht="24.75" thickBot="1" x14ac:dyDescent="0.25">
      <c r="A31" s="349" t="s">
        <v>935</v>
      </c>
      <c r="B31" s="350" t="s">
        <v>804</v>
      </c>
      <c r="C31" s="323">
        <f>Таб_1_Исходн.!G23</f>
        <v>0</v>
      </c>
      <c r="D31" s="324">
        <f>SUM(D27:D30)</f>
        <v>0</v>
      </c>
      <c r="E31" s="325" t="s">
        <v>15</v>
      </c>
      <c r="F31" s="351" t="s">
        <v>15</v>
      </c>
      <c r="G31" s="351" t="s">
        <v>15</v>
      </c>
      <c r="H31" s="326" t="s">
        <v>15</v>
      </c>
      <c r="I31" s="326" t="s">
        <v>15</v>
      </c>
      <c r="J31" s="326" t="s">
        <v>15</v>
      </c>
      <c r="K31" s="327">
        <f t="shared" ref="K31:P31" si="5">SUM(K27:K30)</f>
        <v>0</v>
      </c>
      <c r="L31" s="327">
        <f t="shared" si="5"/>
        <v>0</v>
      </c>
      <c r="M31" s="327">
        <f t="shared" si="5"/>
        <v>0</v>
      </c>
      <c r="N31" s="327">
        <f t="shared" si="5"/>
        <v>0</v>
      </c>
      <c r="O31" s="227">
        <f t="shared" si="5"/>
        <v>0</v>
      </c>
      <c r="P31" s="228">
        <f t="shared" si="5"/>
        <v>0</v>
      </c>
      <c r="Q31" s="708"/>
      <c r="R31" s="708"/>
      <c r="S31" s="726"/>
      <c r="T31" s="275">
        <v>749422</v>
      </c>
      <c r="U31" s="113"/>
      <c r="V31" s="113"/>
    </row>
    <row r="32" spans="1:22" s="184" customFormat="1" ht="24.75" thickBot="1" x14ac:dyDescent="0.25">
      <c r="A32" s="349" t="s">
        <v>872</v>
      </c>
      <c r="B32" s="221" t="s">
        <v>873</v>
      </c>
      <c r="C32" s="324">
        <f>SUM(C19,C25,C31)</f>
        <v>0</v>
      </c>
      <c r="D32" s="324">
        <f>SUM(D19,D25,D31)</f>
        <v>0</v>
      </c>
      <c r="E32" s="325" t="s">
        <v>15</v>
      </c>
      <c r="F32" s="351" t="s">
        <v>15</v>
      </c>
      <c r="G32" s="351" t="s">
        <v>15</v>
      </c>
      <c r="H32" s="326" t="s">
        <v>15</v>
      </c>
      <c r="I32" s="326" t="s">
        <v>15</v>
      </c>
      <c r="J32" s="326" t="s">
        <v>15</v>
      </c>
      <c r="K32" s="327">
        <f t="shared" ref="K32:P32" si="6">SUM(K19,K25,K31)</f>
        <v>0</v>
      </c>
      <c r="L32" s="327">
        <f t="shared" si="6"/>
        <v>0</v>
      </c>
      <c r="M32" s="327">
        <f t="shared" si="6"/>
        <v>0</v>
      </c>
      <c r="N32" s="327">
        <f t="shared" si="6"/>
        <v>0</v>
      </c>
      <c r="O32" s="227">
        <f t="shared" si="6"/>
        <v>0</v>
      </c>
      <c r="P32" s="228">
        <f t="shared" si="6"/>
        <v>0</v>
      </c>
      <c r="Q32" s="708"/>
      <c r="R32" s="708"/>
      <c r="S32" s="726"/>
      <c r="T32" s="275">
        <v>1238277</v>
      </c>
      <c r="U32" s="113"/>
      <c r="V32" s="113"/>
    </row>
    <row r="33" spans="1:20" ht="4.5" customHeight="1" x14ac:dyDescent="0.2">
      <c r="A33" s="352"/>
      <c r="B33" s="353"/>
      <c r="C33" s="353"/>
      <c r="D33" s="353"/>
      <c r="E33" s="354"/>
      <c r="F33" s="354"/>
      <c r="G33" s="354"/>
      <c r="H33" s="354"/>
      <c r="I33" s="354"/>
      <c r="J33" s="354"/>
      <c r="K33" s="354"/>
      <c r="L33" s="354"/>
      <c r="M33" s="354"/>
      <c r="N33" s="354"/>
      <c r="O33" s="354"/>
      <c r="P33" s="354"/>
      <c r="Q33" s="354"/>
      <c r="R33" s="354"/>
      <c r="S33" s="354"/>
      <c r="T33" s="275">
        <v>1025305</v>
      </c>
    </row>
    <row r="34" spans="1:20" x14ac:dyDescent="0.2">
      <c r="A34" s="1272"/>
      <c r="B34" s="1263"/>
      <c r="C34" s="1263"/>
      <c r="D34" s="1263"/>
      <c r="E34" s="1263"/>
      <c r="F34" s="1263"/>
      <c r="G34" s="1263"/>
      <c r="H34" s="1263"/>
      <c r="I34" s="1263"/>
      <c r="J34" s="1263"/>
      <c r="K34" s="1263"/>
      <c r="L34" s="1263"/>
      <c r="M34" s="1263"/>
      <c r="N34" s="1263"/>
      <c r="O34" s="1263"/>
      <c r="P34" s="1263"/>
      <c r="Q34" s="359"/>
      <c r="R34" s="359"/>
      <c r="S34" s="359"/>
      <c r="T34" s="275">
        <v>1177255</v>
      </c>
    </row>
    <row r="35" spans="1:20" ht="6.75" customHeight="1" x14ac:dyDescent="0.2">
      <c r="A35" s="184"/>
      <c r="B35" s="184"/>
      <c r="C35" s="184"/>
      <c r="D35" s="135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275">
        <v>1940106</v>
      </c>
    </row>
    <row r="36" spans="1:20" x14ac:dyDescent="0.2">
      <c r="T36" s="275">
        <v>249125</v>
      </c>
    </row>
    <row r="37" spans="1:20" x14ac:dyDescent="0.2">
      <c r="T37" s="275">
        <v>2066601</v>
      </c>
    </row>
    <row r="38" spans="1:20" x14ac:dyDescent="0.2">
      <c r="T38" s="275">
        <v>1100535</v>
      </c>
    </row>
    <row r="39" spans="1:20" x14ac:dyDescent="0.2">
      <c r="T39" s="275">
        <v>547101</v>
      </c>
    </row>
    <row r="40" spans="1:20" x14ac:dyDescent="0.2">
      <c r="T40" s="275">
        <v>738657</v>
      </c>
    </row>
    <row r="41" spans="1:20" x14ac:dyDescent="0.2">
      <c r="T41" s="275">
        <v>948216</v>
      </c>
    </row>
    <row r="42" spans="1:20" x14ac:dyDescent="0.2">
      <c r="T42" s="275">
        <v>1312214</v>
      </c>
    </row>
    <row r="43" spans="1:20" x14ac:dyDescent="0.2">
      <c r="T43" s="275">
        <v>950242</v>
      </c>
    </row>
    <row r="44" spans="1:20" x14ac:dyDescent="0.2">
      <c r="T44" s="275">
        <v>111751</v>
      </c>
    </row>
    <row r="45" spans="1:20" x14ac:dyDescent="0.2">
      <c r="T45" s="275">
        <v>5540810</v>
      </c>
    </row>
    <row r="46" spans="1:20" x14ac:dyDescent="0.2">
      <c r="T46" s="275">
        <v>633618</v>
      </c>
    </row>
    <row r="47" spans="1:20" x14ac:dyDescent="0.2">
      <c r="T47" s="275">
        <v>2663616</v>
      </c>
    </row>
    <row r="48" spans="1:20" x14ac:dyDescent="0.2">
      <c r="T48" s="275">
        <v>516167</v>
      </c>
    </row>
    <row r="49" spans="20:20" x14ac:dyDescent="0.2">
      <c r="T49" s="275">
        <v>2131289</v>
      </c>
    </row>
    <row r="50" spans="20:20" x14ac:dyDescent="0.2">
      <c r="T50" s="275">
        <v>1565520</v>
      </c>
    </row>
    <row r="51" spans="20:20" x14ac:dyDescent="0.2">
      <c r="T51" s="275">
        <v>1631760</v>
      </c>
    </row>
    <row r="52" spans="20:20" x14ac:dyDescent="0.2">
      <c r="T52" s="275">
        <v>651668</v>
      </c>
    </row>
    <row r="53" spans="20:20" x14ac:dyDescent="0.2">
      <c r="T53" s="275">
        <v>1106153</v>
      </c>
    </row>
    <row r="54" spans="20:20" x14ac:dyDescent="0.2">
      <c r="T54" s="275">
        <v>2090972</v>
      </c>
    </row>
    <row r="55" spans="20:20" x14ac:dyDescent="0.2">
      <c r="T55" s="275">
        <v>560521</v>
      </c>
    </row>
    <row r="56" spans="20:20" x14ac:dyDescent="0.2">
      <c r="T56" s="275">
        <v>3279410</v>
      </c>
    </row>
    <row r="57" spans="20:20" x14ac:dyDescent="0.2">
      <c r="T57" s="275">
        <v>941910</v>
      </c>
    </row>
    <row r="58" spans="20:20" x14ac:dyDescent="0.2">
      <c r="T58" s="275">
        <v>2469659</v>
      </c>
    </row>
    <row r="59" spans="20:20" x14ac:dyDescent="0.2">
      <c r="T59" s="275">
        <v>1981318</v>
      </c>
    </row>
    <row r="60" spans="20:20" x14ac:dyDescent="0.2">
      <c r="T60" s="275">
        <v>385032</v>
      </c>
    </row>
    <row r="61" spans="20:20" x14ac:dyDescent="0.2">
      <c r="T61" s="275">
        <v>3435797</v>
      </c>
    </row>
    <row r="62" spans="20:20" x14ac:dyDescent="0.2">
      <c r="T62" s="275">
        <v>796261</v>
      </c>
    </row>
    <row r="63" spans="20:20" x14ac:dyDescent="0.2">
      <c r="T63" s="275">
        <v>864614</v>
      </c>
    </row>
    <row r="64" spans="20:20" x14ac:dyDescent="0.2">
      <c r="T64" s="275">
        <v>1106891</v>
      </c>
    </row>
    <row r="65" spans="20:20" x14ac:dyDescent="0.2">
      <c r="T65" s="275">
        <v>767697</v>
      </c>
    </row>
    <row r="66" spans="20:20" x14ac:dyDescent="0.2">
      <c r="T66" s="275">
        <v>1227356</v>
      </c>
    </row>
    <row r="67" spans="20:20" x14ac:dyDescent="0.2">
      <c r="T67" s="275">
        <v>1072940</v>
      </c>
    </row>
    <row r="68" spans="20:20" x14ac:dyDescent="0.2">
      <c r="T68" s="275">
        <v>1043727</v>
      </c>
    </row>
    <row r="69" spans="20:20" x14ac:dyDescent="0.2">
      <c r="T69" s="275">
        <v>2723860</v>
      </c>
    </row>
    <row r="70" spans="20:20" x14ac:dyDescent="0.2">
      <c r="T70" s="275">
        <v>819090</v>
      </c>
    </row>
    <row r="71" spans="20:20" x14ac:dyDescent="0.2">
      <c r="T71" s="275">
        <v>1037949</v>
      </c>
    </row>
    <row r="72" spans="20:20" x14ac:dyDescent="0.2">
      <c r="T72" s="275">
        <v>7315739</v>
      </c>
    </row>
    <row r="73" spans="20:20" x14ac:dyDescent="0.2">
      <c r="T73" s="275">
        <v>3728035</v>
      </c>
    </row>
    <row r="74" spans="20:20" x14ac:dyDescent="0.2">
      <c r="T74" s="275">
        <v>132377</v>
      </c>
    </row>
    <row r="75" spans="20:20" x14ac:dyDescent="0.2">
      <c r="T75" s="275">
        <v>32924</v>
      </c>
    </row>
    <row r="76" spans="20:20" x14ac:dyDescent="0.2">
      <c r="T76" s="275">
        <v>1117381</v>
      </c>
    </row>
    <row r="77" spans="20:20" x14ac:dyDescent="0.2">
      <c r="T77" s="275">
        <v>34744</v>
      </c>
    </row>
    <row r="78" spans="20:20" x14ac:dyDescent="0.2">
      <c r="T78" s="275">
        <v>363091</v>
      </c>
    </row>
    <row r="79" spans="20:20" x14ac:dyDescent="0.2">
      <c r="T79" s="275">
        <v>1510328</v>
      </c>
    </row>
    <row r="80" spans="20:20" x14ac:dyDescent="0.2">
      <c r="T80" s="275">
        <v>304126</v>
      </c>
    </row>
  </sheetData>
  <mergeCells count="28">
    <mergeCell ref="A34:P34"/>
    <mergeCell ref="I8:I12"/>
    <mergeCell ref="J8:J12"/>
    <mergeCell ref="K8:P8"/>
    <mergeCell ref="S8:S12"/>
    <mergeCell ref="E9:E12"/>
    <mergeCell ref="F9:F12"/>
    <mergeCell ref="G9:G12"/>
    <mergeCell ref="K9:N9"/>
    <mergeCell ref="O9:O11"/>
    <mergeCell ref="P9:P12"/>
    <mergeCell ref="A8:A12"/>
    <mergeCell ref="B8:B12"/>
    <mergeCell ref="C8:C12"/>
    <mergeCell ref="D8:D12"/>
    <mergeCell ref="E8:G8"/>
    <mergeCell ref="H8:H12"/>
    <mergeCell ref="I1:P1"/>
    <mergeCell ref="A2:L2"/>
    <mergeCell ref="B3:K3"/>
    <mergeCell ref="B4:J4"/>
    <mergeCell ref="B6:J6"/>
    <mergeCell ref="A7:J7"/>
    <mergeCell ref="K10:K12"/>
    <mergeCell ref="L10:N10"/>
    <mergeCell ref="L11:L12"/>
    <mergeCell ref="M11:M12"/>
    <mergeCell ref="N11:N12"/>
  </mergeCells>
  <pageMargins left="0.27559055118110237" right="0.23622047244094491" top="0.27559055118110237" bottom="0.23622047244094491" header="0.31496062992125984" footer="0.31496062992125984"/>
  <pageSetup paperSize="9" scale="77" orientation="landscape" r:id="rId1"/>
  <rowBreaks count="1" manualBreakCount="1">
    <brk id="34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J80"/>
  <sheetViews>
    <sheetView zoomScale="115" zoomScaleNormal="115" workbookViewId="0">
      <selection activeCell="I25" sqref="I25"/>
    </sheetView>
  </sheetViews>
  <sheetFormatPr defaultColWidth="9.140625" defaultRowHeight="12.75" x14ac:dyDescent="0.2"/>
  <cols>
    <col min="1" max="1" width="42.140625" style="113" customWidth="1"/>
    <col min="2" max="2" width="4.7109375" style="113" customWidth="1"/>
    <col min="3" max="3" width="10.7109375" style="113" customWidth="1"/>
    <col min="4" max="4" width="30.7109375" style="113" customWidth="1"/>
    <col min="5" max="5" width="12.140625" style="113" customWidth="1"/>
    <col min="6" max="6" width="11.7109375" style="113" customWidth="1"/>
    <col min="7" max="7" width="11.7109375" style="786" customWidth="1"/>
    <col min="8" max="8" width="15.140625" style="113" customWidth="1"/>
    <col min="9" max="9" width="41.42578125" style="115" customWidth="1"/>
    <col min="10" max="10" width="9.140625" style="177"/>
    <col min="11" max="16384" width="9.140625" style="113"/>
  </cols>
  <sheetData>
    <row r="1" spans="1:10" x14ac:dyDescent="0.2">
      <c r="A1" s="830"/>
      <c r="B1" s="831"/>
      <c r="C1" s="831"/>
      <c r="D1" s="831"/>
      <c r="E1" s="831"/>
      <c r="F1" s="831"/>
      <c r="G1" s="832"/>
      <c r="H1" s="831" t="s">
        <v>936</v>
      </c>
      <c r="I1" s="833" t="s">
        <v>823</v>
      </c>
    </row>
    <row r="2" spans="1:10" ht="60.6" customHeight="1" x14ac:dyDescent="0.2">
      <c r="A2" s="1132" t="s">
        <v>1380</v>
      </c>
      <c r="B2" s="1132"/>
      <c r="C2" s="1132"/>
      <c r="D2" s="1132"/>
      <c r="E2" s="1132"/>
      <c r="F2" s="1132"/>
      <c r="G2" s="1132"/>
      <c r="H2" s="1132"/>
      <c r="I2" s="834" t="s">
        <v>70</v>
      </c>
    </row>
    <row r="3" spans="1:10" ht="48" customHeight="1" x14ac:dyDescent="0.2">
      <c r="A3" s="835"/>
      <c r="B3" s="1304" t="s">
        <v>1375</v>
      </c>
      <c r="C3" s="1304"/>
      <c r="D3" s="1305"/>
      <c r="E3" s="1304"/>
      <c r="F3" s="1304"/>
      <c r="G3" s="836"/>
      <c r="H3" s="835"/>
      <c r="I3" s="834"/>
    </row>
    <row r="4" spans="1:10" s="119" customFormat="1" ht="12.75" customHeight="1" x14ac:dyDescent="0.2">
      <c r="A4" s="1123" t="s">
        <v>1100</v>
      </c>
      <c r="B4" s="1123"/>
      <c r="C4" s="1123"/>
      <c r="D4" s="1123"/>
      <c r="E4" s="1123"/>
      <c r="F4" s="1123"/>
      <c r="G4" s="1123"/>
      <c r="H4" s="1123"/>
      <c r="I4" s="834" t="s">
        <v>72</v>
      </c>
      <c r="J4" s="179"/>
    </row>
    <row r="5" spans="1:10" s="119" customFormat="1" ht="9" customHeight="1" x14ac:dyDescent="0.2">
      <c r="A5" s="837"/>
      <c r="B5" s="837"/>
      <c r="C5" s="837"/>
      <c r="D5" s="837"/>
      <c r="E5" s="837"/>
      <c r="F5" s="837"/>
      <c r="G5" s="838"/>
      <c r="H5" s="837"/>
      <c r="I5" s="834" t="s">
        <v>73</v>
      </c>
      <c r="J5" s="179"/>
    </row>
    <row r="6" spans="1:10" s="125" customFormat="1" ht="7.5" customHeight="1" x14ac:dyDescent="0.2">
      <c r="A6" s="837"/>
      <c r="B6" s="839"/>
      <c r="C6" s="839"/>
      <c r="D6" s="839"/>
      <c r="E6" s="839"/>
      <c r="F6" s="839"/>
      <c r="G6" s="840"/>
      <c r="H6" s="837"/>
      <c r="I6" s="834" t="s">
        <v>75</v>
      </c>
      <c r="J6" s="365"/>
    </row>
    <row r="7" spans="1:10" s="125" customFormat="1" ht="9" customHeight="1" thickBot="1" x14ac:dyDescent="0.25">
      <c r="A7" s="841"/>
      <c r="B7" s="842"/>
      <c r="C7" s="842"/>
      <c r="D7" s="843"/>
      <c r="E7" s="835"/>
      <c r="F7" s="844"/>
      <c r="G7" s="845"/>
      <c r="H7" s="842"/>
      <c r="I7" s="834" t="s">
        <v>76</v>
      </c>
      <c r="J7" s="365"/>
    </row>
    <row r="8" spans="1:10" s="125" customFormat="1" ht="50.45" customHeight="1" x14ac:dyDescent="0.2">
      <c r="A8" s="1257" t="s">
        <v>1</v>
      </c>
      <c r="B8" s="1151" t="s">
        <v>753</v>
      </c>
      <c r="C8" s="1151" t="s">
        <v>939</v>
      </c>
      <c r="D8" s="1151" t="s">
        <v>940</v>
      </c>
      <c r="E8" s="1151" t="s">
        <v>941</v>
      </c>
      <c r="F8" s="1309" t="s">
        <v>1115</v>
      </c>
      <c r="G8" s="1311" t="s">
        <v>942</v>
      </c>
      <c r="H8" s="1312"/>
      <c r="I8" s="834" t="s">
        <v>77</v>
      </c>
      <c r="J8" s="365"/>
    </row>
    <row r="9" spans="1:10" s="117" customFormat="1" ht="27.75" customHeight="1" x14ac:dyDescent="0.2">
      <c r="A9" s="1308"/>
      <c r="B9" s="1152"/>
      <c r="C9" s="1152"/>
      <c r="D9" s="1152"/>
      <c r="E9" s="1152"/>
      <c r="F9" s="1310"/>
      <c r="G9" s="801" t="s">
        <v>1160</v>
      </c>
      <c r="H9" s="190" t="s">
        <v>1161</v>
      </c>
      <c r="I9" s="834" t="s">
        <v>78</v>
      </c>
      <c r="J9" s="178"/>
    </row>
    <row r="10" spans="1:10" s="117" customFormat="1" ht="13.5" thickBot="1" x14ac:dyDescent="0.25">
      <c r="A10" s="802">
        <v>1</v>
      </c>
      <c r="B10" s="803">
        <v>2</v>
      </c>
      <c r="C10" s="803">
        <v>3</v>
      </c>
      <c r="D10" s="804">
        <v>4</v>
      </c>
      <c r="E10" s="803">
        <v>5</v>
      </c>
      <c r="F10" s="803">
        <v>6</v>
      </c>
      <c r="G10" s="805">
        <v>7</v>
      </c>
      <c r="H10" s="804">
        <v>8</v>
      </c>
      <c r="I10" s="834" t="s">
        <v>79</v>
      </c>
      <c r="J10" s="178"/>
    </row>
    <row r="11" spans="1:10" s="117" customFormat="1" ht="26.25" customHeight="1" x14ac:dyDescent="0.2">
      <c r="A11" s="806" t="s">
        <v>1086</v>
      </c>
      <c r="B11" s="807"/>
      <c r="C11" s="126"/>
      <c r="D11" s="808"/>
      <c r="E11" s="126"/>
      <c r="F11" s="808"/>
      <c r="G11" s="809"/>
      <c r="H11" s="126"/>
      <c r="I11" s="834" t="s">
        <v>80</v>
      </c>
      <c r="J11" s="178"/>
    </row>
    <row r="12" spans="1:10" s="117" customFormat="1" ht="25.15" customHeight="1" x14ac:dyDescent="0.2">
      <c r="A12" s="810" t="s">
        <v>943</v>
      </c>
      <c r="B12" s="811" t="s">
        <v>782</v>
      </c>
      <c r="C12" s="812" t="s">
        <v>15</v>
      </c>
      <c r="D12" s="813" t="s">
        <v>1147</v>
      </c>
      <c r="E12" s="814" t="s">
        <v>1148</v>
      </c>
      <c r="F12" s="813">
        <f>Таб_1_Исходн.!C19*1.015</f>
        <v>1</v>
      </c>
      <c r="G12" s="815">
        <v>0</v>
      </c>
      <c r="H12" s="819">
        <v>0</v>
      </c>
      <c r="I12" s="834" t="s">
        <v>81</v>
      </c>
      <c r="J12" s="178"/>
    </row>
    <row r="13" spans="1:10" s="117" customFormat="1" ht="14.25" customHeight="1" x14ac:dyDescent="0.2">
      <c r="A13" s="810" t="s">
        <v>944</v>
      </c>
      <c r="B13" s="811" t="s">
        <v>783</v>
      </c>
      <c r="C13" s="812" t="s">
        <v>15</v>
      </c>
      <c r="F13" s="813"/>
      <c r="G13" s="815">
        <v>0</v>
      </c>
      <c r="H13" s="819"/>
      <c r="I13" s="834" t="s">
        <v>82</v>
      </c>
      <c r="J13" s="178"/>
    </row>
    <row r="14" spans="1:10" s="117" customFormat="1" ht="15.75" customHeight="1" x14ac:dyDescent="0.2">
      <c r="A14" s="816" t="s">
        <v>945</v>
      </c>
      <c r="B14" s="817" t="s">
        <v>781</v>
      </c>
      <c r="C14" s="812" t="s">
        <v>15</v>
      </c>
      <c r="D14" s="812" t="s">
        <v>15</v>
      </c>
      <c r="E14" s="369" t="s">
        <v>15</v>
      </c>
      <c r="F14" s="818">
        <f>F12+F13</f>
        <v>1</v>
      </c>
      <c r="G14" s="819" t="s">
        <v>15</v>
      </c>
      <c r="H14" s="723">
        <f>H12+H13</f>
        <v>0</v>
      </c>
      <c r="I14" s="834" t="s">
        <v>83</v>
      </c>
      <c r="J14" s="178"/>
    </row>
    <row r="15" spans="1:10" s="117" customFormat="1" ht="28.5" customHeight="1" x14ac:dyDescent="0.2">
      <c r="A15" s="810" t="s">
        <v>946</v>
      </c>
      <c r="B15" s="811" t="s">
        <v>794</v>
      </c>
      <c r="C15" s="812" t="s">
        <v>15</v>
      </c>
      <c r="D15" s="813"/>
      <c r="E15" s="814"/>
      <c r="F15" s="813"/>
      <c r="G15" s="815">
        <v>0</v>
      </c>
      <c r="H15" s="819">
        <f>G15*F15/1000</f>
        <v>0</v>
      </c>
      <c r="I15" s="834" t="s">
        <v>84</v>
      </c>
      <c r="J15" s="178"/>
    </row>
    <row r="16" spans="1:10" s="117" customFormat="1" ht="28.5" customHeight="1" x14ac:dyDescent="0.2">
      <c r="A16" s="810" t="s">
        <v>947</v>
      </c>
      <c r="B16" s="811" t="s">
        <v>795</v>
      </c>
      <c r="C16" s="812" t="s">
        <v>15</v>
      </c>
      <c r="D16" s="813"/>
      <c r="E16" s="814"/>
      <c r="F16" s="813"/>
      <c r="G16" s="815">
        <v>0</v>
      </c>
      <c r="H16" s="819">
        <f>G16*F16/1000</f>
        <v>0</v>
      </c>
      <c r="I16" s="834" t="s">
        <v>85</v>
      </c>
      <c r="J16" s="178"/>
    </row>
    <row r="17" spans="1:10" s="117" customFormat="1" ht="12.75" customHeight="1" x14ac:dyDescent="0.2">
      <c r="A17" s="816" t="s">
        <v>945</v>
      </c>
      <c r="B17" s="817" t="s">
        <v>793</v>
      </c>
      <c r="C17" s="812" t="s">
        <v>15</v>
      </c>
      <c r="D17" s="812" t="s">
        <v>15</v>
      </c>
      <c r="E17" s="369" t="s">
        <v>15</v>
      </c>
      <c r="F17" s="818">
        <f>F15+F16</f>
        <v>0</v>
      </c>
      <c r="G17" s="819" t="s">
        <v>15</v>
      </c>
      <c r="H17" s="723">
        <f>H15+H16</f>
        <v>0</v>
      </c>
      <c r="I17" s="834" t="s">
        <v>86</v>
      </c>
      <c r="J17" s="178"/>
    </row>
    <row r="18" spans="1:10" s="117" customFormat="1" ht="25.5" hidden="1" x14ac:dyDescent="0.2">
      <c r="A18" s="820" t="s">
        <v>948</v>
      </c>
      <c r="B18" s="821"/>
      <c r="C18" s="128"/>
      <c r="D18" s="822"/>
      <c r="E18" s="370"/>
      <c r="F18" s="823"/>
      <c r="G18" s="824"/>
      <c r="H18" s="1016"/>
      <c r="I18" s="834" t="s">
        <v>87</v>
      </c>
      <c r="J18" s="178"/>
    </row>
    <row r="19" spans="1:10" s="117" customFormat="1" ht="17.25" hidden="1" customHeight="1" x14ac:dyDescent="0.2">
      <c r="A19" s="810" t="s">
        <v>943</v>
      </c>
      <c r="B19" s="821" t="s">
        <v>805</v>
      </c>
      <c r="C19" s="812" t="s">
        <v>15</v>
      </c>
      <c r="D19" s="813"/>
      <c r="E19" s="814"/>
      <c r="F19" s="825"/>
      <c r="G19" s="826">
        <v>0</v>
      </c>
      <c r="H19" s="1017"/>
      <c r="I19" s="834" t="s">
        <v>88</v>
      </c>
      <c r="J19" s="178"/>
    </row>
    <row r="20" spans="1:10" s="117" customFormat="1" ht="15.75" hidden="1" customHeight="1" x14ac:dyDescent="0.2">
      <c r="A20" s="810" t="s">
        <v>944</v>
      </c>
      <c r="B20" s="821" t="s">
        <v>900</v>
      </c>
      <c r="C20" s="812" t="s">
        <v>15</v>
      </c>
      <c r="D20" s="813"/>
      <c r="E20" s="814"/>
      <c r="F20" s="825"/>
      <c r="G20" s="826">
        <v>0</v>
      </c>
      <c r="H20" s="1017"/>
      <c r="I20" s="834" t="s">
        <v>89</v>
      </c>
      <c r="J20" s="178"/>
    </row>
    <row r="21" spans="1:10" s="117" customFormat="1" hidden="1" x14ac:dyDescent="0.2">
      <c r="A21" s="816" t="s">
        <v>945</v>
      </c>
      <c r="B21" s="821" t="s">
        <v>804</v>
      </c>
      <c r="C21" s="813"/>
      <c r="D21" s="812" t="s">
        <v>15</v>
      </c>
      <c r="E21" s="369" t="s">
        <v>15</v>
      </c>
      <c r="F21" s="818">
        <f>F19+F20</f>
        <v>0</v>
      </c>
      <c r="G21" s="819" t="s">
        <v>15</v>
      </c>
      <c r="H21" s="819">
        <f>H19+H20</f>
        <v>0</v>
      </c>
      <c r="I21" s="834" t="s">
        <v>90</v>
      </c>
      <c r="J21" s="178"/>
    </row>
    <row r="22" spans="1:10" s="117" customFormat="1" ht="25.5" hidden="1" x14ac:dyDescent="0.2">
      <c r="A22" s="810" t="s">
        <v>946</v>
      </c>
      <c r="B22" s="821" t="s">
        <v>949</v>
      </c>
      <c r="C22" s="812" t="s">
        <v>15</v>
      </c>
      <c r="D22" s="813"/>
      <c r="E22" s="814"/>
      <c r="F22" s="813"/>
      <c r="G22" s="815">
        <v>0</v>
      </c>
      <c r="H22" s="819"/>
      <c r="I22" s="834" t="s">
        <v>91</v>
      </c>
      <c r="J22" s="178"/>
    </row>
    <row r="23" spans="1:10" s="117" customFormat="1" ht="25.5" hidden="1" x14ac:dyDescent="0.2">
      <c r="A23" s="810" t="s">
        <v>947</v>
      </c>
      <c r="B23" s="821" t="s">
        <v>950</v>
      </c>
      <c r="C23" s="812" t="s">
        <v>15</v>
      </c>
      <c r="D23" s="813"/>
      <c r="E23" s="814"/>
      <c r="F23" s="813"/>
      <c r="G23" s="815">
        <v>0</v>
      </c>
      <c r="H23" s="819"/>
      <c r="I23" s="834" t="s">
        <v>92</v>
      </c>
      <c r="J23" s="178"/>
    </row>
    <row r="24" spans="1:10" s="117" customFormat="1" ht="13.5" hidden="1" customHeight="1" x14ac:dyDescent="0.2">
      <c r="A24" s="827" t="s">
        <v>945</v>
      </c>
      <c r="B24" s="821" t="s">
        <v>873</v>
      </c>
      <c r="C24" s="813"/>
      <c r="D24" s="822" t="s">
        <v>15</v>
      </c>
      <c r="E24" s="370" t="s">
        <v>15</v>
      </c>
      <c r="F24" s="828">
        <f>F22+F23</f>
        <v>0</v>
      </c>
      <c r="G24" s="829" t="s">
        <v>15</v>
      </c>
      <c r="H24" s="829">
        <f>H22+H23</f>
        <v>0</v>
      </c>
      <c r="I24" s="834" t="s">
        <v>93</v>
      </c>
      <c r="J24" s="178"/>
    </row>
    <row r="25" spans="1:10" s="341" customFormat="1" ht="32.25" customHeight="1" thickBot="1" x14ac:dyDescent="0.25">
      <c r="A25" s="1029" t="s">
        <v>951</v>
      </c>
      <c r="B25" s="1030" t="s">
        <v>804</v>
      </c>
      <c r="C25" s="1031"/>
      <c r="D25" s="1032" t="s">
        <v>15</v>
      </c>
      <c r="E25" s="1033" t="s">
        <v>15</v>
      </c>
      <c r="F25" s="1034">
        <v>0</v>
      </c>
      <c r="G25" s="1035">
        <v>0</v>
      </c>
      <c r="H25" s="1036">
        <f>SUM(H14,H17,H21,H24)</f>
        <v>0</v>
      </c>
      <c r="I25" s="1037" t="s">
        <v>94</v>
      </c>
      <c r="J25" s="215"/>
    </row>
    <row r="26" spans="1:10" s="117" customFormat="1" ht="7.5" customHeight="1" x14ac:dyDescent="0.2">
      <c r="A26" s="846"/>
      <c r="B26" s="846"/>
      <c r="C26" s="846"/>
      <c r="D26" s="830"/>
      <c r="E26" s="830"/>
      <c r="F26" s="830"/>
      <c r="G26" s="847"/>
      <c r="H26" s="830"/>
      <c r="I26" s="834" t="s">
        <v>95</v>
      </c>
      <c r="J26" s="178"/>
    </row>
    <row r="27" spans="1:10" s="117" customFormat="1" ht="16.5" customHeight="1" x14ac:dyDescent="0.2">
      <c r="A27" s="1306" t="s">
        <v>1124</v>
      </c>
      <c r="B27" s="1307"/>
      <c r="C27" s="1307"/>
      <c r="D27" s="1307"/>
      <c r="E27" s="1307"/>
      <c r="F27" s="830"/>
      <c r="G27" s="847"/>
      <c r="H27" s="830"/>
      <c r="I27" s="834" t="s">
        <v>96</v>
      </c>
      <c r="J27" s="178"/>
    </row>
    <row r="28" spans="1:10" s="117" customFormat="1" ht="8.25" customHeight="1" x14ac:dyDescent="0.2">
      <c r="A28" s="846"/>
      <c r="B28" s="846"/>
      <c r="C28" s="846"/>
      <c r="D28" s="830"/>
      <c r="E28" s="830"/>
      <c r="F28" s="830"/>
      <c r="G28" s="847"/>
      <c r="H28" s="830"/>
      <c r="I28" s="834" t="s">
        <v>97</v>
      </c>
      <c r="J28" s="178"/>
    </row>
    <row r="29" spans="1:10" x14ac:dyDescent="0.2">
      <c r="A29" s="830"/>
      <c r="B29" s="830"/>
      <c r="C29" s="830"/>
      <c r="D29" s="830"/>
      <c r="E29" s="830"/>
      <c r="F29" s="830"/>
      <c r="G29" s="847"/>
      <c r="H29" s="830"/>
      <c r="I29" s="834"/>
    </row>
    <row r="30" spans="1:10" ht="12.75" customHeight="1" x14ac:dyDescent="0.2">
      <c r="A30" s="830"/>
      <c r="B30" s="830"/>
      <c r="C30" s="830"/>
      <c r="D30" s="830"/>
      <c r="E30" s="830"/>
      <c r="F30" s="830"/>
      <c r="G30" s="847"/>
      <c r="H30" s="830"/>
      <c r="I30" s="834"/>
    </row>
    <row r="31" spans="1:10" x14ac:dyDescent="0.2">
      <c r="A31" s="830"/>
      <c r="B31" s="830"/>
      <c r="C31" s="830"/>
      <c r="D31" s="830"/>
      <c r="E31" s="830"/>
      <c r="F31" s="830"/>
      <c r="G31" s="847"/>
      <c r="H31" s="830"/>
      <c r="I31" s="834" t="s">
        <v>106</v>
      </c>
    </row>
    <row r="32" spans="1:10" x14ac:dyDescent="0.2">
      <c r="A32" s="830"/>
      <c r="B32" s="830"/>
      <c r="C32" s="830"/>
      <c r="D32" s="830"/>
      <c r="E32" s="830"/>
      <c r="F32" s="830"/>
      <c r="G32" s="847"/>
      <c r="H32" s="830"/>
      <c r="I32" s="834" t="s">
        <v>107</v>
      </c>
    </row>
    <row r="33" spans="1:9" x14ac:dyDescent="0.2">
      <c r="A33" s="830"/>
      <c r="B33" s="830"/>
      <c r="C33" s="830"/>
      <c r="D33" s="830"/>
      <c r="E33" s="830"/>
      <c r="F33" s="830"/>
      <c r="G33" s="847"/>
      <c r="H33" s="830"/>
      <c r="I33" s="834" t="s">
        <v>108</v>
      </c>
    </row>
    <row r="34" spans="1:9" x14ac:dyDescent="0.2">
      <c r="A34" s="830"/>
      <c r="B34" s="830"/>
      <c r="C34" s="830"/>
      <c r="D34" s="830"/>
      <c r="E34" s="830"/>
      <c r="F34" s="830"/>
      <c r="G34" s="847"/>
      <c r="H34" s="830"/>
      <c r="I34" s="834" t="s">
        <v>109</v>
      </c>
    </row>
    <row r="35" spans="1:9" x14ac:dyDescent="0.2">
      <c r="A35" s="830"/>
      <c r="B35" s="830"/>
      <c r="C35" s="830"/>
      <c r="D35" s="830"/>
      <c r="E35" s="830"/>
      <c r="F35" s="830"/>
      <c r="G35" s="847"/>
      <c r="H35" s="830"/>
      <c r="I35" s="834" t="s">
        <v>110</v>
      </c>
    </row>
    <row r="36" spans="1:9" x14ac:dyDescent="0.2">
      <c r="A36" s="830"/>
      <c r="B36" s="830"/>
      <c r="C36" s="830"/>
      <c r="D36" s="830"/>
      <c r="E36" s="830"/>
      <c r="F36" s="830"/>
      <c r="G36" s="847"/>
      <c r="H36" s="830"/>
      <c r="I36" s="834" t="s">
        <v>111</v>
      </c>
    </row>
    <row r="37" spans="1:9" x14ac:dyDescent="0.2">
      <c r="A37" s="830"/>
      <c r="B37" s="830"/>
      <c r="C37" s="830"/>
      <c r="D37" s="830"/>
      <c r="E37" s="830"/>
      <c r="F37" s="830"/>
      <c r="G37" s="847"/>
      <c r="H37" s="830"/>
      <c r="I37" s="834" t="s">
        <v>112</v>
      </c>
    </row>
    <row r="38" spans="1:9" x14ac:dyDescent="0.2">
      <c r="A38" s="830"/>
      <c r="B38" s="830"/>
      <c r="C38" s="830"/>
      <c r="D38" s="830"/>
      <c r="E38" s="830"/>
      <c r="F38" s="830"/>
      <c r="G38" s="847"/>
      <c r="H38" s="830"/>
      <c r="I38" s="834" t="s">
        <v>1152</v>
      </c>
    </row>
    <row r="39" spans="1:9" x14ac:dyDescent="0.2">
      <c r="A39" s="830"/>
      <c r="B39" s="830"/>
      <c r="C39" s="830"/>
      <c r="D39" s="830"/>
      <c r="E39" s="830"/>
      <c r="F39" s="830"/>
      <c r="G39" s="847"/>
      <c r="H39" s="830"/>
      <c r="I39" s="834" t="s">
        <v>114</v>
      </c>
    </row>
    <row r="40" spans="1:9" x14ac:dyDescent="0.2">
      <c r="A40" s="830"/>
      <c r="B40" s="830"/>
      <c r="C40" s="830"/>
      <c r="D40" s="830"/>
      <c r="E40" s="830"/>
      <c r="F40" s="830"/>
      <c r="G40" s="847"/>
      <c r="H40" s="830"/>
      <c r="I40" s="834" t="s">
        <v>115</v>
      </c>
    </row>
    <row r="41" spans="1:9" x14ac:dyDescent="0.2">
      <c r="A41" s="830"/>
      <c r="B41" s="830"/>
      <c r="C41" s="830"/>
      <c r="D41" s="830"/>
      <c r="E41" s="830"/>
      <c r="F41" s="830"/>
      <c r="G41" s="847"/>
      <c r="H41" s="830"/>
      <c r="I41" s="834" t="s">
        <v>116</v>
      </c>
    </row>
    <row r="42" spans="1:9" x14ac:dyDescent="0.2">
      <c r="A42" s="830"/>
      <c r="B42" s="830"/>
      <c r="C42" s="830"/>
      <c r="D42" s="830"/>
      <c r="E42" s="830"/>
      <c r="F42" s="830"/>
      <c r="G42" s="847"/>
      <c r="H42" s="830"/>
      <c r="I42" s="834" t="s">
        <v>117</v>
      </c>
    </row>
    <row r="43" spans="1:9" x14ac:dyDescent="0.2">
      <c r="A43" s="830"/>
      <c r="B43" s="830"/>
      <c r="C43" s="830"/>
      <c r="D43" s="830"/>
      <c r="E43" s="830"/>
      <c r="F43" s="830"/>
      <c r="G43" s="847"/>
      <c r="H43" s="830"/>
      <c r="I43" s="834" t="s">
        <v>118</v>
      </c>
    </row>
    <row r="44" spans="1:9" x14ac:dyDescent="0.2">
      <c r="A44" s="830"/>
      <c r="B44" s="830"/>
      <c r="C44" s="830"/>
      <c r="D44" s="830"/>
      <c r="E44" s="830"/>
      <c r="F44" s="830"/>
      <c r="G44" s="847"/>
      <c r="H44" s="830"/>
      <c r="I44" s="834" t="s">
        <v>119</v>
      </c>
    </row>
    <row r="45" spans="1:9" x14ac:dyDescent="0.2">
      <c r="A45" s="830"/>
      <c r="B45" s="830"/>
      <c r="C45" s="830"/>
      <c r="D45" s="830"/>
      <c r="E45" s="830"/>
      <c r="F45" s="830"/>
      <c r="G45" s="847"/>
      <c r="H45" s="830"/>
      <c r="I45" s="834" t="s">
        <v>120</v>
      </c>
    </row>
    <row r="46" spans="1:9" x14ac:dyDescent="0.2">
      <c r="A46" s="830"/>
      <c r="B46" s="830"/>
      <c r="C46" s="830"/>
      <c r="D46" s="830"/>
      <c r="E46" s="830"/>
      <c r="F46" s="830"/>
      <c r="G46" s="847"/>
      <c r="H46" s="830"/>
      <c r="I46" s="834" t="s">
        <v>121</v>
      </c>
    </row>
    <row r="47" spans="1:9" x14ac:dyDescent="0.2">
      <c r="A47" s="830"/>
      <c r="B47" s="830"/>
      <c r="C47" s="830"/>
      <c r="D47" s="830"/>
      <c r="E47" s="830"/>
      <c r="F47" s="830"/>
      <c r="G47" s="847"/>
      <c r="H47" s="830"/>
      <c r="I47" s="834" t="s">
        <v>122</v>
      </c>
    </row>
    <row r="48" spans="1:9" x14ac:dyDescent="0.2">
      <c r="A48" s="830"/>
      <c r="B48" s="830"/>
      <c r="C48" s="830"/>
      <c r="D48" s="830"/>
      <c r="E48" s="830"/>
      <c r="F48" s="830"/>
      <c r="G48" s="847"/>
      <c r="H48" s="830"/>
      <c r="I48" s="834" t="s">
        <v>123</v>
      </c>
    </row>
    <row r="49" spans="1:9" x14ac:dyDescent="0.2">
      <c r="A49" s="830"/>
      <c r="B49" s="830"/>
      <c r="C49" s="830"/>
      <c r="D49" s="830"/>
      <c r="E49" s="830"/>
      <c r="F49" s="830"/>
      <c r="G49" s="847"/>
      <c r="H49" s="830"/>
      <c r="I49" s="834" t="s">
        <v>1153</v>
      </c>
    </row>
    <row r="50" spans="1:9" x14ac:dyDescent="0.2">
      <c r="A50" s="830"/>
      <c r="B50" s="830"/>
      <c r="C50" s="830"/>
      <c r="D50" s="830"/>
      <c r="E50" s="830"/>
      <c r="F50" s="830"/>
      <c r="G50" s="847"/>
      <c r="H50" s="830"/>
      <c r="I50" s="834" t="s">
        <v>125</v>
      </c>
    </row>
    <row r="51" spans="1:9" x14ac:dyDescent="0.2">
      <c r="A51" s="830"/>
      <c r="B51" s="830"/>
      <c r="C51" s="830"/>
      <c r="D51" s="830"/>
      <c r="E51" s="830"/>
      <c r="F51" s="830"/>
      <c r="G51" s="847"/>
      <c r="H51" s="830"/>
      <c r="I51" s="834" t="s">
        <v>126</v>
      </c>
    </row>
    <row r="52" spans="1:9" x14ac:dyDescent="0.2">
      <c r="A52" s="830"/>
      <c r="B52" s="830"/>
      <c r="C52" s="830"/>
      <c r="D52" s="830"/>
      <c r="E52" s="830"/>
      <c r="F52" s="830"/>
      <c r="G52" s="847"/>
      <c r="H52" s="830"/>
      <c r="I52" s="834" t="s">
        <v>127</v>
      </c>
    </row>
    <row r="53" spans="1:9" x14ac:dyDescent="0.2">
      <c r="A53" s="830"/>
      <c r="B53" s="830"/>
      <c r="C53" s="830"/>
      <c r="D53" s="830"/>
      <c r="E53" s="830"/>
      <c r="F53" s="830"/>
      <c r="G53" s="847"/>
      <c r="H53" s="830"/>
      <c r="I53" s="834" t="s">
        <v>128</v>
      </c>
    </row>
    <row r="54" spans="1:9" x14ac:dyDescent="0.2">
      <c r="A54" s="830"/>
      <c r="B54" s="830"/>
      <c r="C54" s="830"/>
      <c r="D54" s="830"/>
      <c r="E54" s="830"/>
      <c r="F54" s="830"/>
      <c r="G54" s="847"/>
      <c r="H54" s="830"/>
      <c r="I54" s="834" t="s">
        <v>129</v>
      </c>
    </row>
    <row r="55" spans="1:9" x14ac:dyDescent="0.2">
      <c r="A55" s="830"/>
      <c r="B55" s="830"/>
      <c r="C55" s="830"/>
      <c r="D55" s="830"/>
      <c r="E55" s="830"/>
      <c r="F55" s="830"/>
      <c r="G55" s="847"/>
      <c r="H55" s="830"/>
      <c r="I55" s="834" t="s">
        <v>130</v>
      </c>
    </row>
    <row r="56" spans="1:9" x14ac:dyDescent="0.2">
      <c r="A56" s="830"/>
      <c r="B56" s="830"/>
      <c r="C56" s="830"/>
      <c r="D56" s="830"/>
      <c r="E56" s="830"/>
      <c r="F56" s="830"/>
      <c r="G56" s="847"/>
      <c r="H56" s="830"/>
      <c r="I56" s="834" t="s">
        <v>131</v>
      </c>
    </row>
    <row r="57" spans="1:9" x14ac:dyDescent="0.2">
      <c r="A57" s="830"/>
      <c r="B57" s="830"/>
      <c r="C57" s="830"/>
      <c r="D57" s="830"/>
      <c r="E57" s="830"/>
      <c r="F57" s="830"/>
      <c r="G57" s="847"/>
      <c r="H57" s="830"/>
      <c r="I57" s="834" t="s">
        <v>132</v>
      </c>
    </row>
    <row r="58" spans="1:9" x14ac:dyDescent="0.2">
      <c r="A58" s="830"/>
      <c r="B58" s="830"/>
      <c r="C58" s="830"/>
      <c r="D58" s="830"/>
      <c r="E58" s="830"/>
      <c r="F58" s="830"/>
      <c r="G58" s="847"/>
      <c r="H58" s="830"/>
      <c r="I58" s="834" t="s">
        <v>133</v>
      </c>
    </row>
    <row r="59" spans="1:9" x14ac:dyDescent="0.2">
      <c r="A59" s="830"/>
      <c r="B59" s="830"/>
      <c r="C59" s="830"/>
      <c r="D59" s="830"/>
      <c r="E59" s="830"/>
      <c r="F59" s="830"/>
      <c r="G59" s="847"/>
      <c r="H59" s="830"/>
      <c r="I59" s="834" t="s">
        <v>134</v>
      </c>
    </row>
    <row r="60" spans="1:9" x14ac:dyDescent="0.2">
      <c r="A60" s="830"/>
      <c r="B60" s="830"/>
      <c r="C60" s="830"/>
      <c r="D60" s="830"/>
      <c r="E60" s="830"/>
      <c r="F60" s="830"/>
      <c r="G60" s="847"/>
      <c r="H60" s="830"/>
      <c r="I60" s="834" t="s">
        <v>135</v>
      </c>
    </row>
    <row r="61" spans="1:9" x14ac:dyDescent="0.2">
      <c r="A61" s="830"/>
      <c r="B61" s="830"/>
      <c r="C61" s="830"/>
      <c r="D61" s="830"/>
      <c r="E61" s="830"/>
      <c r="F61" s="830"/>
      <c r="G61" s="847"/>
      <c r="H61" s="830"/>
      <c r="I61" s="834" t="s">
        <v>136</v>
      </c>
    </row>
    <row r="62" spans="1:9" x14ac:dyDescent="0.2">
      <c r="A62" s="830"/>
      <c r="B62" s="830"/>
      <c r="C62" s="830"/>
      <c r="D62" s="830"/>
      <c r="E62" s="830"/>
      <c r="F62" s="830"/>
      <c r="G62" s="847"/>
      <c r="H62" s="830"/>
      <c r="I62" s="834" t="s">
        <v>137</v>
      </c>
    </row>
    <row r="63" spans="1:9" x14ac:dyDescent="0.2">
      <c r="A63" s="830"/>
      <c r="B63" s="830"/>
      <c r="C63" s="830"/>
      <c r="D63" s="830"/>
      <c r="E63" s="830"/>
      <c r="F63" s="830"/>
      <c r="G63" s="847"/>
      <c r="H63" s="830"/>
      <c r="I63" s="834" t="s">
        <v>138</v>
      </c>
    </row>
    <row r="64" spans="1:9" x14ac:dyDescent="0.2">
      <c r="A64" s="830"/>
      <c r="B64" s="830"/>
      <c r="C64" s="830"/>
      <c r="D64" s="830"/>
      <c r="E64" s="830"/>
      <c r="F64" s="830"/>
      <c r="G64" s="847"/>
      <c r="H64" s="830"/>
      <c r="I64" s="834" t="s">
        <v>1154</v>
      </c>
    </row>
    <row r="65" spans="1:9" x14ac:dyDescent="0.2">
      <c r="A65" s="830"/>
      <c r="B65" s="830"/>
      <c r="C65" s="830"/>
      <c r="D65" s="830"/>
      <c r="E65" s="830"/>
      <c r="F65" s="830"/>
      <c r="G65" s="847"/>
      <c r="H65" s="830"/>
      <c r="I65" s="834" t="s">
        <v>140</v>
      </c>
    </row>
    <row r="66" spans="1:9" x14ac:dyDescent="0.2">
      <c r="A66" s="830"/>
      <c r="B66" s="830"/>
      <c r="C66" s="830"/>
      <c r="D66" s="830"/>
      <c r="E66" s="830"/>
      <c r="F66" s="830"/>
      <c r="G66" s="847"/>
      <c r="H66" s="830"/>
      <c r="I66" s="834" t="s">
        <v>141</v>
      </c>
    </row>
    <row r="67" spans="1:9" x14ac:dyDescent="0.2">
      <c r="A67" s="830"/>
      <c r="B67" s="830"/>
      <c r="C67" s="830"/>
      <c r="D67" s="830"/>
      <c r="E67" s="830"/>
      <c r="F67" s="830"/>
      <c r="G67" s="847"/>
      <c r="H67" s="830"/>
      <c r="I67" s="834" t="s">
        <v>142</v>
      </c>
    </row>
    <row r="68" spans="1:9" x14ac:dyDescent="0.2">
      <c r="A68" s="830"/>
      <c r="B68" s="830"/>
      <c r="C68" s="830"/>
      <c r="D68" s="830"/>
      <c r="E68" s="830"/>
      <c r="F68" s="830"/>
      <c r="G68" s="847"/>
      <c r="H68" s="830"/>
      <c r="I68" s="834" t="s">
        <v>143</v>
      </c>
    </row>
    <row r="69" spans="1:9" x14ac:dyDescent="0.2">
      <c r="A69" s="830"/>
      <c r="B69" s="830"/>
      <c r="C69" s="830"/>
      <c r="D69" s="830"/>
      <c r="E69" s="830"/>
      <c r="F69" s="830"/>
      <c r="G69" s="847"/>
      <c r="H69" s="830"/>
      <c r="I69" s="834" t="s">
        <v>144</v>
      </c>
    </row>
    <row r="70" spans="1:9" x14ac:dyDescent="0.2">
      <c r="A70" s="830"/>
      <c r="B70" s="830"/>
      <c r="C70" s="830"/>
      <c r="D70" s="830"/>
      <c r="E70" s="830"/>
      <c r="F70" s="830"/>
      <c r="G70" s="847"/>
      <c r="H70" s="830"/>
      <c r="I70" s="834" t="s">
        <v>145</v>
      </c>
    </row>
    <row r="71" spans="1:9" x14ac:dyDescent="0.2">
      <c r="A71" s="830"/>
      <c r="B71" s="830"/>
      <c r="C71" s="830"/>
      <c r="D71" s="830"/>
      <c r="E71" s="830"/>
      <c r="F71" s="830"/>
      <c r="G71" s="847"/>
      <c r="H71" s="830"/>
      <c r="I71" s="834" t="s">
        <v>146</v>
      </c>
    </row>
    <row r="72" spans="1:9" x14ac:dyDescent="0.2">
      <c r="A72" s="830"/>
      <c r="B72" s="830"/>
      <c r="C72" s="830"/>
      <c r="D72" s="830"/>
      <c r="E72" s="830"/>
      <c r="F72" s="830"/>
      <c r="G72" s="847"/>
      <c r="H72" s="830"/>
      <c r="I72" s="834" t="s">
        <v>147</v>
      </c>
    </row>
    <row r="73" spans="1:9" x14ac:dyDescent="0.2">
      <c r="A73" s="830"/>
      <c r="B73" s="830"/>
      <c r="C73" s="830"/>
      <c r="D73" s="830"/>
      <c r="E73" s="830"/>
      <c r="F73" s="830"/>
      <c r="G73" s="847"/>
      <c r="H73" s="830"/>
      <c r="I73" s="834" t="s">
        <v>148</v>
      </c>
    </row>
    <row r="74" spans="1:9" x14ac:dyDescent="0.2">
      <c r="A74" s="830"/>
      <c r="B74" s="830"/>
      <c r="C74" s="830"/>
      <c r="D74" s="830"/>
      <c r="E74" s="830"/>
      <c r="F74" s="830"/>
      <c r="G74" s="847"/>
      <c r="H74" s="830"/>
      <c r="I74" s="834" t="s">
        <v>149</v>
      </c>
    </row>
    <row r="75" spans="1:9" x14ac:dyDescent="0.2">
      <c r="A75" s="830"/>
      <c r="B75" s="830"/>
      <c r="C75" s="830"/>
      <c r="D75" s="830"/>
      <c r="E75" s="830"/>
      <c r="F75" s="830"/>
      <c r="G75" s="847"/>
      <c r="H75" s="830"/>
      <c r="I75" s="834" t="s">
        <v>150</v>
      </c>
    </row>
    <row r="76" spans="1:9" x14ac:dyDescent="0.2">
      <c r="A76" s="830"/>
      <c r="B76" s="830"/>
      <c r="C76" s="830"/>
      <c r="D76" s="830"/>
      <c r="E76" s="830"/>
      <c r="F76" s="830"/>
      <c r="G76" s="847"/>
      <c r="H76" s="830"/>
      <c r="I76" s="834" t="s">
        <v>151</v>
      </c>
    </row>
    <row r="77" spans="1:9" x14ac:dyDescent="0.2">
      <c r="A77" s="830"/>
      <c r="B77" s="830"/>
      <c r="C77" s="830"/>
      <c r="D77" s="830"/>
      <c r="E77" s="830"/>
      <c r="F77" s="830"/>
      <c r="G77" s="847"/>
      <c r="H77" s="830"/>
      <c r="I77" s="834" t="s">
        <v>152</v>
      </c>
    </row>
    <row r="78" spans="1:9" x14ac:dyDescent="0.2">
      <c r="A78" s="830"/>
      <c r="B78" s="830"/>
      <c r="C78" s="830"/>
      <c r="D78" s="830"/>
      <c r="E78" s="830"/>
      <c r="F78" s="830"/>
      <c r="G78" s="847"/>
      <c r="H78" s="830"/>
      <c r="I78" s="834" t="s">
        <v>153</v>
      </c>
    </row>
    <row r="79" spans="1:9" x14ac:dyDescent="0.2">
      <c r="A79" s="830"/>
      <c r="B79" s="830"/>
      <c r="C79" s="830"/>
      <c r="D79" s="830"/>
      <c r="E79" s="830"/>
      <c r="F79" s="830"/>
      <c r="G79" s="847"/>
      <c r="H79" s="830"/>
      <c r="I79" s="834" t="s">
        <v>154</v>
      </c>
    </row>
    <row r="80" spans="1:9" x14ac:dyDescent="0.2">
      <c r="I80" s="116"/>
    </row>
  </sheetData>
  <mergeCells count="11">
    <mergeCell ref="B3:F3"/>
    <mergeCell ref="A27:E27"/>
    <mergeCell ref="A2:H2"/>
    <mergeCell ref="A4:H4"/>
    <mergeCell ref="A8:A9"/>
    <mergeCell ref="B8:B9"/>
    <mergeCell ref="C8:C9"/>
    <mergeCell ref="D8:D9"/>
    <mergeCell ref="E8:E9"/>
    <mergeCell ref="F8:F9"/>
    <mergeCell ref="G8:H8"/>
  </mergeCells>
  <pageMargins left="0.70866141732283472" right="0.22" top="0.74803149606299213" bottom="0.74803149606299213" header="0.31496062992125984" footer="0.31496062992125984"/>
  <pageSetup paperSize="9" scale="90" orientation="landscape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tabSelected="1" zoomScaleNormal="100" workbookViewId="0">
      <selection activeCell="I5" sqref="I5"/>
    </sheetView>
  </sheetViews>
  <sheetFormatPr defaultColWidth="9.140625" defaultRowHeight="12.75" x14ac:dyDescent="0.2"/>
  <cols>
    <col min="1" max="1" width="53.7109375" style="113" customWidth="1"/>
    <col min="2" max="2" width="5.7109375" style="113" customWidth="1"/>
    <col min="3" max="3" width="29.5703125" style="113" customWidth="1"/>
    <col min="4" max="4" width="17.140625" style="113" customWidth="1"/>
    <col min="5" max="5" width="18" style="113" customWidth="1"/>
    <col min="6" max="6" width="12.5703125" style="134" customWidth="1"/>
    <col min="7" max="7" width="14.85546875" style="787" customWidth="1"/>
    <col min="8" max="8" width="12.7109375" style="113" customWidth="1"/>
    <col min="9" max="9" width="33" style="113" customWidth="1"/>
    <col min="10" max="16384" width="9.140625" style="113"/>
  </cols>
  <sheetData>
    <row r="1" spans="1:11" ht="19.5" customHeight="1" x14ac:dyDescent="0.2">
      <c r="H1" s="114" t="s">
        <v>937</v>
      </c>
      <c r="I1" s="50"/>
      <c r="J1" s="37"/>
      <c r="K1" s="37"/>
    </row>
    <row r="2" spans="1:11" ht="43.5" customHeight="1" x14ac:dyDescent="0.2">
      <c r="A2" s="1317" t="s">
        <v>1381</v>
      </c>
      <c r="B2" s="1317"/>
      <c r="C2" s="1317"/>
      <c r="D2" s="1317"/>
      <c r="E2" s="1317"/>
      <c r="F2" s="1317"/>
      <c r="G2" s="1317"/>
      <c r="H2" s="1317"/>
      <c r="I2" s="50" t="s">
        <v>71</v>
      </c>
      <c r="J2" s="37">
        <v>29722</v>
      </c>
      <c r="K2" s="37">
        <v>155337</v>
      </c>
    </row>
    <row r="3" spans="1:11" ht="12.75" customHeight="1" x14ac:dyDescent="0.2">
      <c r="A3" s="123"/>
      <c r="B3" s="123"/>
      <c r="C3" s="123"/>
      <c r="D3" s="1320" t="s">
        <v>1261</v>
      </c>
      <c r="E3" s="1320"/>
      <c r="F3" s="1320"/>
      <c r="G3" s="123"/>
      <c r="H3" s="123"/>
      <c r="I3" s="50"/>
      <c r="J3" s="37"/>
      <c r="K3" s="37"/>
    </row>
    <row r="4" spans="1:11" ht="34.15" customHeight="1" x14ac:dyDescent="0.2">
      <c r="A4" s="123"/>
      <c r="B4" s="1190" t="s">
        <v>1375</v>
      </c>
      <c r="C4" s="1190"/>
      <c r="D4" s="1190"/>
      <c r="E4" s="1190"/>
      <c r="F4" s="1012"/>
      <c r="G4" s="788"/>
      <c r="H4" s="123"/>
      <c r="I4" s="50"/>
      <c r="J4" s="37"/>
      <c r="K4" s="37"/>
    </row>
    <row r="5" spans="1:11" s="2" customFormat="1" ht="12" customHeight="1" x14ac:dyDescent="0.2">
      <c r="A5" s="1139" t="s">
        <v>1100</v>
      </c>
      <c r="B5" s="1139"/>
      <c r="C5" s="1139"/>
      <c r="D5" s="1139"/>
      <c r="E5" s="1139"/>
      <c r="F5" s="1139"/>
      <c r="G5" s="1139"/>
      <c r="H5" s="1139"/>
      <c r="I5" s="52" t="s">
        <v>73</v>
      </c>
      <c r="J5" s="690">
        <v>37489</v>
      </c>
      <c r="K5" s="690">
        <v>716173</v>
      </c>
    </row>
    <row r="6" spans="1:11" s="2" customFormat="1" ht="11.25" x14ac:dyDescent="0.2">
      <c r="A6" s="54"/>
      <c r="B6" s="54"/>
      <c r="C6" s="54"/>
      <c r="D6" s="54"/>
      <c r="E6" s="54"/>
      <c r="F6" s="54"/>
      <c r="G6" s="789"/>
      <c r="H6" s="54"/>
      <c r="I6" s="52" t="s">
        <v>74</v>
      </c>
      <c r="J6" s="690">
        <v>26374</v>
      </c>
      <c r="K6" s="690">
        <v>1617160</v>
      </c>
    </row>
    <row r="7" spans="1:11" s="125" customFormat="1" x14ac:dyDescent="0.2">
      <c r="A7" s="54"/>
      <c r="B7" s="180"/>
      <c r="C7" s="180"/>
      <c r="D7" s="180"/>
      <c r="E7" s="180"/>
      <c r="F7" s="1013"/>
      <c r="G7" s="790"/>
      <c r="H7" s="54"/>
      <c r="I7" s="50" t="s">
        <v>76</v>
      </c>
      <c r="J7" s="689">
        <v>24267</v>
      </c>
      <c r="K7" s="689">
        <v>532478</v>
      </c>
    </row>
    <row r="8" spans="1:11" s="5" customFormat="1" ht="12" customHeight="1" thickBot="1" x14ac:dyDescent="0.25">
      <c r="A8" s="2"/>
      <c r="B8" s="120"/>
      <c r="C8" s="120"/>
      <c r="D8" s="122"/>
      <c r="E8" s="123"/>
      <c r="F8" s="1012"/>
      <c r="G8" s="791"/>
      <c r="H8" s="120"/>
      <c r="I8" s="50" t="s">
        <v>77</v>
      </c>
      <c r="J8" s="689">
        <v>24921</v>
      </c>
      <c r="K8" s="689">
        <v>213622</v>
      </c>
    </row>
    <row r="9" spans="1:11" s="673" customFormat="1" ht="32.25" customHeight="1" x14ac:dyDescent="0.2">
      <c r="A9" s="1318" t="s">
        <v>1081</v>
      </c>
      <c r="B9" s="1313" t="s">
        <v>753</v>
      </c>
      <c r="C9" s="1313" t="s">
        <v>940</v>
      </c>
      <c r="D9" s="1313" t="s">
        <v>1082</v>
      </c>
      <c r="E9" s="1151" t="s">
        <v>1083</v>
      </c>
      <c r="F9" s="1151"/>
      <c r="G9" s="1311" t="s">
        <v>1084</v>
      </c>
      <c r="H9" s="1312"/>
      <c r="I9" s="50" t="s">
        <v>78</v>
      </c>
      <c r="J9" s="689">
        <v>25857</v>
      </c>
      <c r="K9" s="689">
        <v>309246</v>
      </c>
    </row>
    <row r="10" spans="1:11" s="673" customFormat="1" ht="40.5" customHeight="1" x14ac:dyDescent="0.2">
      <c r="A10" s="1319"/>
      <c r="B10" s="1314"/>
      <c r="C10" s="1314"/>
      <c r="D10" s="1314"/>
      <c r="E10" s="30" t="s">
        <v>1207</v>
      </c>
      <c r="F10" s="1014" t="s">
        <v>1205</v>
      </c>
      <c r="G10" s="792" t="s">
        <v>1162</v>
      </c>
      <c r="H10" s="691" t="s">
        <v>1163</v>
      </c>
      <c r="I10" s="50" t="s">
        <v>79</v>
      </c>
      <c r="J10" s="689">
        <v>35726</v>
      </c>
      <c r="K10" s="689">
        <v>542345</v>
      </c>
    </row>
    <row r="11" spans="1:11" s="673" customFormat="1" ht="13.5" thickBot="1" x14ac:dyDescent="0.25">
      <c r="A11" s="692">
        <v>1</v>
      </c>
      <c r="B11" s="693">
        <v>2</v>
      </c>
      <c r="C11" s="693">
        <v>3</v>
      </c>
      <c r="D11" s="693">
        <v>4</v>
      </c>
      <c r="E11" s="693">
        <v>5</v>
      </c>
      <c r="F11" s="693">
        <v>6</v>
      </c>
      <c r="G11" s="793">
        <v>7</v>
      </c>
      <c r="H11" s="693">
        <v>8</v>
      </c>
      <c r="I11" s="50" t="s">
        <v>80</v>
      </c>
      <c r="J11" s="689">
        <v>49734</v>
      </c>
      <c r="K11" s="689">
        <v>704327</v>
      </c>
    </row>
    <row r="12" spans="1:11" s="673" customFormat="1" ht="18.75" customHeight="1" x14ac:dyDescent="0.2">
      <c r="A12" s="356" t="s">
        <v>964</v>
      </c>
      <c r="B12" s="585" t="s">
        <v>781</v>
      </c>
      <c r="C12" s="694"/>
      <c r="D12" s="694"/>
      <c r="E12" s="694"/>
      <c r="F12" s="1018"/>
      <c r="G12" s="794"/>
      <c r="H12" s="694"/>
      <c r="I12" s="50" t="s">
        <v>81</v>
      </c>
      <c r="J12" s="689">
        <v>26700</v>
      </c>
      <c r="K12" s="689">
        <v>552779</v>
      </c>
    </row>
    <row r="13" spans="1:11" s="673" customFormat="1" ht="33.6" customHeight="1" x14ac:dyDescent="0.2">
      <c r="A13" s="672" t="s">
        <v>1239</v>
      </c>
      <c r="B13" s="369" t="s">
        <v>782</v>
      </c>
      <c r="C13" s="367" t="s">
        <v>1208</v>
      </c>
      <c r="D13" s="368" t="s">
        <v>1209</v>
      </c>
      <c r="E13" s="389">
        <v>0</v>
      </c>
      <c r="F13" s="1019"/>
      <c r="G13" s="795"/>
      <c r="H13" s="800">
        <f>G13*F13/1000</f>
        <v>0</v>
      </c>
      <c r="I13" s="50" t="s">
        <v>82</v>
      </c>
      <c r="J13" s="689">
        <v>26276</v>
      </c>
      <c r="K13" s="689">
        <v>648917</v>
      </c>
    </row>
    <row r="14" spans="1:11" s="673" customFormat="1" ht="33.6" customHeight="1" x14ac:dyDescent="0.2">
      <c r="A14" s="672" t="s">
        <v>1240</v>
      </c>
      <c r="B14" s="369" t="s">
        <v>783</v>
      </c>
      <c r="C14" s="367" t="s">
        <v>1208</v>
      </c>
      <c r="D14" s="368" t="s">
        <v>1209</v>
      </c>
      <c r="E14" s="389">
        <v>0</v>
      </c>
      <c r="F14" s="1019"/>
      <c r="G14" s="795"/>
      <c r="H14" s="800">
        <f t="shared" ref="H14:H49" si="0">G14*F14/1000</f>
        <v>0</v>
      </c>
      <c r="I14" s="50"/>
      <c r="J14" s="689"/>
      <c r="K14" s="689"/>
    </row>
    <row r="15" spans="1:11" s="673" customFormat="1" ht="30" customHeight="1" x14ac:dyDescent="0.2">
      <c r="A15" s="672" t="s">
        <v>1241</v>
      </c>
      <c r="B15" s="369" t="s">
        <v>784</v>
      </c>
      <c r="C15" s="367" t="s">
        <v>1208</v>
      </c>
      <c r="D15" s="368" t="s">
        <v>1209</v>
      </c>
      <c r="E15" s="389">
        <v>0</v>
      </c>
      <c r="F15" s="1019"/>
      <c r="G15" s="795"/>
      <c r="H15" s="800">
        <f t="shared" si="0"/>
        <v>0</v>
      </c>
      <c r="I15" s="50" t="s">
        <v>83</v>
      </c>
      <c r="J15" s="689">
        <v>80008</v>
      </c>
      <c r="K15" s="689">
        <v>614724</v>
      </c>
    </row>
    <row r="16" spans="1:11" s="673" customFormat="1" ht="30" customHeight="1" x14ac:dyDescent="0.2">
      <c r="A16" s="672" t="s">
        <v>1242</v>
      </c>
      <c r="B16" s="369" t="s">
        <v>787</v>
      </c>
      <c r="C16" s="367" t="s">
        <v>1208</v>
      </c>
      <c r="D16" s="368" t="s">
        <v>1209</v>
      </c>
      <c r="E16" s="389">
        <v>0</v>
      </c>
      <c r="F16" s="1019"/>
      <c r="G16" s="795"/>
      <c r="H16" s="800">
        <f t="shared" si="0"/>
        <v>0</v>
      </c>
      <c r="I16" s="50"/>
      <c r="J16" s="689"/>
      <c r="K16" s="689"/>
    </row>
    <row r="17" spans="1:11" s="673" customFormat="1" ht="38.25" x14ac:dyDescent="0.2">
      <c r="A17" s="672" t="s">
        <v>1243</v>
      </c>
      <c r="B17" s="369" t="s">
        <v>788</v>
      </c>
      <c r="C17" s="765" t="s">
        <v>1210</v>
      </c>
      <c r="D17" s="368" t="s">
        <v>1099</v>
      </c>
      <c r="E17" s="389">
        <v>0</v>
      </c>
      <c r="F17" s="1019"/>
      <c r="G17" s="795"/>
      <c r="H17" s="800">
        <f t="shared" si="0"/>
        <v>0</v>
      </c>
      <c r="I17" s="50"/>
      <c r="J17" s="689"/>
      <c r="K17" s="689"/>
    </row>
    <row r="18" spans="1:11" s="673" customFormat="1" ht="27.75" customHeight="1" x14ac:dyDescent="0.2">
      <c r="A18" s="672" t="s">
        <v>1245</v>
      </c>
      <c r="B18" s="369" t="s">
        <v>789</v>
      </c>
      <c r="C18" s="765" t="s">
        <v>1210</v>
      </c>
      <c r="D18" s="368" t="s">
        <v>1244</v>
      </c>
      <c r="E18" s="389">
        <v>0</v>
      </c>
      <c r="F18" s="1019"/>
      <c r="G18" s="795"/>
      <c r="H18" s="800">
        <f t="shared" si="0"/>
        <v>0</v>
      </c>
      <c r="I18" s="50"/>
      <c r="J18" s="689"/>
      <c r="K18" s="689"/>
    </row>
    <row r="19" spans="1:11" s="673" customFormat="1" ht="15" x14ac:dyDescent="0.2">
      <c r="A19" s="672" t="s">
        <v>1211</v>
      </c>
      <c r="B19" s="369" t="s">
        <v>790</v>
      </c>
      <c r="C19" s="765" t="s">
        <v>1221</v>
      </c>
      <c r="D19" s="368" t="s">
        <v>1143</v>
      </c>
      <c r="E19" s="389">
        <v>0</v>
      </c>
      <c r="F19" s="1019"/>
      <c r="G19" s="795"/>
      <c r="H19" s="800">
        <f t="shared" si="0"/>
        <v>0</v>
      </c>
      <c r="I19" s="50"/>
      <c r="J19" s="689"/>
      <c r="K19" s="689"/>
    </row>
    <row r="20" spans="1:11" s="673" customFormat="1" ht="25.5" x14ac:dyDescent="0.2">
      <c r="A20" s="672" t="s">
        <v>1212</v>
      </c>
      <c r="B20" s="369" t="s">
        <v>791</v>
      </c>
      <c r="C20" s="765" t="s">
        <v>1221</v>
      </c>
      <c r="D20" s="368" t="s">
        <v>1143</v>
      </c>
      <c r="E20" s="389">
        <v>0</v>
      </c>
      <c r="F20" s="1019"/>
      <c r="G20" s="795"/>
      <c r="H20" s="800">
        <f t="shared" si="0"/>
        <v>0</v>
      </c>
      <c r="I20" s="50"/>
      <c r="J20" s="689"/>
      <c r="K20" s="689"/>
    </row>
    <row r="21" spans="1:11" s="673" customFormat="1" ht="25.5" x14ac:dyDescent="0.2">
      <c r="A21" s="672" t="s">
        <v>1213</v>
      </c>
      <c r="B21" s="369" t="s">
        <v>792</v>
      </c>
      <c r="C21" s="765" t="s">
        <v>1141</v>
      </c>
      <c r="D21" s="368" t="s">
        <v>1143</v>
      </c>
      <c r="E21" s="389">
        <v>0</v>
      </c>
      <c r="F21" s="1019"/>
      <c r="G21" s="795"/>
      <c r="H21" s="800">
        <f t="shared" si="0"/>
        <v>0</v>
      </c>
      <c r="I21" s="50"/>
      <c r="J21" s="689"/>
      <c r="K21" s="689"/>
    </row>
    <row r="22" spans="1:11" s="673" customFormat="1" ht="25.5" x14ac:dyDescent="0.2">
      <c r="A22" s="672" t="s">
        <v>1214</v>
      </c>
      <c r="B22" s="369" t="s">
        <v>793</v>
      </c>
      <c r="C22" s="765" t="s">
        <v>1141</v>
      </c>
      <c r="D22" s="368" t="s">
        <v>1215</v>
      </c>
      <c r="E22" s="389">
        <v>0</v>
      </c>
      <c r="F22" s="1019"/>
      <c r="G22" s="795"/>
      <c r="H22" s="800">
        <f t="shared" si="0"/>
        <v>0</v>
      </c>
      <c r="I22" s="50"/>
      <c r="J22" s="689"/>
      <c r="K22" s="689"/>
    </row>
    <row r="23" spans="1:11" s="673" customFormat="1" ht="25.5" x14ac:dyDescent="0.2">
      <c r="A23" s="672" t="s">
        <v>1216</v>
      </c>
      <c r="B23" s="369" t="s">
        <v>794</v>
      </c>
      <c r="C23" s="765" t="s">
        <v>1141</v>
      </c>
      <c r="D23" s="368" t="s">
        <v>1217</v>
      </c>
      <c r="E23" s="389">
        <v>0</v>
      </c>
      <c r="F23" s="1019"/>
      <c r="G23" s="795"/>
      <c r="H23" s="800">
        <f t="shared" si="0"/>
        <v>0</v>
      </c>
      <c r="I23" s="50"/>
      <c r="J23" s="689"/>
      <c r="K23" s="689"/>
    </row>
    <row r="24" spans="1:11" s="673" customFormat="1" ht="25.5" x14ac:dyDescent="0.2">
      <c r="A24" s="672" t="s">
        <v>1218</v>
      </c>
      <c r="B24" s="369" t="s">
        <v>795</v>
      </c>
      <c r="C24" s="765" t="s">
        <v>1141</v>
      </c>
      <c r="D24" s="368" t="s">
        <v>1142</v>
      </c>
      <c r="E24" s="389">
        <v>0</v>
      </c>
      <c r="F24" s="1019"/>
      <c r="G24" s="795"/>
      <c r="H24" s="800">
        <f t="shared" si="0"/>
        <v>0</v>
      </c>
      <c r="I24" s="50"/>
      <c r="J24" s="689"/>
      <c r="K24" s="689"/>
    </row>
    <row r="25" spans="1:11" s="673" customFormat="1" ht="25.5" x14ac:dyDescent="0.2">
      <c r="A25" s="672" t="s">
        <v>1219</v>
      </c>
      <c r="B25" s="369" t="s">
        <v>796</v>
      </c>
      <c r="C25" s="765" t="s">
        <v>1141</v>
      </c>
      <c r="D25" s="368" t="s">
        <v>1142</v>
      </c>
      <c r="E25" s="389">
        <v>0</v>
      </c>
      <c r="F25" s="1019"/>
      <c r="G25" s="795"/>
      <c r="H25" s="800">
        <f t="shared" si="0"/>
        <v>0</v>
      </c>
      <c r="I25" s="50"/>
      <c r="J25" s="689"/>
      <c r="K25" s="689"/>
    </row>
    <row r="26" spans="1:11" s="673" customFormat="1" ht="25.5" x14ac:dyDescent="0.2">
      <c r="A26" s="672" t="s">
        <v>1220</v>
      </c>
      <c r="B26" s="369" t="s">
        <v>797</v>
      </c>
      <c r="C26" s="765" t="s">
        <v>1141</v>
      </c>
      <c r="D26" s="368" t="s">
        <v>1217</v>
      </c>
      <c r="E26" s="389">
        <v>0</v>
      </c>
      <c r="F26" s="1019"/>
      <c r="G26" s="795"/>
      <c r="H26" s="800">
        <f t="shared" si="0"/>
        <v>0</v>
      </c>
      <c r="I26" s="50"/>
      <c r="J26" s="689"/>
      <c r="K26" s="689"/>
    </row>
    <row r="27" spans="1:11" s="673" customFormat="1" ht="25.5" x14ac:dyDescent="0.2">
      <c r="A27" s="672" t="s">
        <v>1222</v>
      </c>
      <c r="B27" s="369" t="s">
        <v>799</v>
      </c>
      <c r="C27" s="765" t="s">
        <v>1141</v>
      </c>
      <c r="D27" s="368" t="s">
        <v>1228</v>
      </c>
      <c r="E27" s="389">
        <v>0</v>
      </c>
      <c r="F27" s="1019"/>
      <c r="G27" s="795"/>
      <c r="H27" s="800">
        <f t="shared" si="0"/>
        <v>0</v>
      </c>
      <c r="I27" s="50"/>
      <c r="J27" s="689"/>
      <c r="K27" s="689"/>
    </row>
    <row r="28" spans="1:11" s="673" customFormat="1" ht="38.25" x14ac:dyDescent="0.2">
      <c r="A28" s="672" t="s">
        <v>1223</v>
      </c>
      <c r="B28" s="369" t="s">
        <v>800</v>
      </c>
      <c r="C28" s="765" t="s">
        <v>1141</v>
      </c>
      <c r="D28" s="368" t="s">
        <v>1228</v>
      </c>
      <c r="E28" s="389">
        <v>0</v>
      </c>
      <c r="F28" s="1019"/>
      <c r="G28" s="795"/>
      <c r="H28" s="800">
        <f t="shared" si="0"/>
        <v>0</v>
      </c>
      <c r="I28" s="50"/>
      <c r="J28" s="689"/>
      <c r="K28" s="689"/>
    </row>
    <row r="29" spans="1:11" s="673" customFormat="1" ht="38.25" x14ac:dyDescent="0.2">
      <c r="A29" s="672" t="s">
        <v>1224</v>
      </c>
      <c r="B29" s="369" t="s">
        <v>801</v>
      </c>
      <c r="C29" s="765" t="s">
        <v>1141</v>
      </c>
      <c r="D29" s="368" t="s">
        <v>1217</v>
      </c>
      <c r="E29" s="389">
        <v>0</v>
      </c>
      <c r="F29" s="1019"/>
      <c r="G29" s="795"/>
      <c r="H29" s="800">
        <f t="shared" si="0"/>
        <v>0</v>
      </c>
      <c r="I29" s="50"/>
      <c r="J29" s="689"/>
      <c r="K29" s="689"/>
    </row>
    <row r="30" spans="1:11" s="673" customFormat="1" ht="51" x14ac:dyDescent="0.2">
      <c r="A30" s="672" t="s">
        <v>1225</v>
      </c>
      <c r="B30" s="369" t="s">
        <v>802</v>
      </c>
      <c r="C30" s="765" t="s">
        <v>1141</v>
      </c>
      <c r="D30" s="368" t="s">
        <v>1143</v>
      </c>
      <c r="E30" s="389">
        <v>0</v>
      </c>
      <c r="F30" s="1019"/>
      <c r="G30" s="795"/>
      <c r="H30" s="800">
        <f t="shared" si="0"/>
        <v>0</v>
      </c>
      <c r="I30" s="50"/>
      <c r="J30" s="689"/>
      <c r="K30" s="689"/>
    </row>
    <row r="31" spans="1:11" s="673" customFormat="1" ht="25.5" x14ac:dyDescent="0.2">
      <c r="A31" s="672" t="s">
        <v>1226</v>
      </c>
      <c r="B31" s="369" t="s">
        <v>803</v>
      </c>
      <c r="C31" s="765" t="s">
        <v>1141</v>
      </c>
      <c r="D31" s="368" t="s">
        <v>1143</v>
      </c>
      <c r="E31" s="389">
        <v>0</v>
      </c>
      <c r="F31" s="1019"/>
      <c r="G31" s="795"/>
      <c r="H31" s="800">
        <f t="shared" si="0"/>
        <v>0</v>
      </c>
      <c r="I31" s="50"/>
      <c r="J31" s="689"/>
      <c r="K31" s="689"/>
    </row>
    <row r="32" spans="1:11" s="673" customFormat="1" ht="63.75" x14ac:dyDescent="0.2">
      <c r="A32" s="672" t="s">
        <v>1236</v>
      </c>
      <c r="B32" s="369" t="s">
        <v>804</v>
      </c>
      <c r="C32" s="765" t="s">
        <v>1141</v>
      </c>
      <c r="D32" s="765" t="s">
        <v>1143</v>
      </c>
      <c r="E32" s="389">
        <v>0</v>
      </c>
      <c r="F32" s="1019"/>
      <c r="G32" s="795"/>
      <c r="H32" s="800">
        <f t="shared" si="0"/>
        <v>0</v>
      </c>
      <c r="I32" s="50"/>
      <c r="J32" s="689"/>
      <c r="K32" s="689"/>
    </row>
    <row r="33" spans="1:11" s="673" customFormat="1" ht="25.5" x14ac:dyDescent="0.2">
      <c r="A33" s="672" t="s">
        <v>1227</v>
      </c>
      <c r="B33" s="369" t="s">
        <v>805</v>
      </c>
      <c r="C33" s="765" t="s">
        <v>1141</v>
      </c>
      <c r="D33" s="765" t="s">
        <v>1143</v>
      </c>
      <c r="E33" s="389">
        <v>0</v>
      </c>
      <c r="F33" s="1019"/>
      <c r="G33" s="795"/>
      <c r="H33" s="800">
        <f t="shared" si="0"/>
        <v>0</v>
      </c>
      <c r="I33" s="50"/>
      <c r="J33" s="689"/>
      <c r="K33" s="689"/>
    </row>
    <row r="34" spans="1:11" s="673" customFormat="1" ht="25.5" x14ac:dyDescent="0.2">
      <c r="A34" s="672" t="s">
        <v>1229</v>
      </c>
      <c r="B34" s="369" t="s">
        <v>900</v>
      </c>
      <c r="C34" s="765" t="s">
        <v>1141</v>
      </c>
      <c r="D34" s="765" t="s">
        <v>1143</v>
      </c>
      <c r="E34" s="389">
        <v>0</v>
      </c>
      <c r="F34" s="1019"/>
      <c r="G34" s="795"/>
      <c r="H34" s="800">
        <f t="shared" si="0"/>
        <v>0</v>
      </c>
      <c r="I34" s="50"/>
      <c r="J34" s="689"/>
      <c r="K34" s="689"/>
    </row>
    <row r="35" spans="1:11" s="673" customFormat="1" ht="25.5" x14ac:dyDescent="0.2">
      <c r="A35" s="672" t="s">
        <v>1230</v>
      </c>
      <c r="B35" s="369" t="s">
        <v>901</v>
      </c>
      <c r="C35" s="765" t="s">
        <v>1141</v>
      </c>
      <c r="D35" s="765" t="s">
        <v>1143</v>
      </c>
      <c r="E35" s="389">
        <v>0</v>
      </c>
      <c r="F35" s="1019"/>
      <c r="G35" s="795"/>
      <c r="H35" s="800">
        <f t="shared" si="0"/>
        <v>0</v>
      </c>
      <c r="I35" s="50"/>
      <c r="J35" s="689"/>
      <c r="K35" s="689"/>
    </row>
    <row r="36" spans="1:11" s="673" customFormat="1" ht="51" x14ac:dyDescent="0.2">
      <c r="A36" s="672" t="s">
        <v>1233</v>
      </c>
      <c r="B36" s="369" t="s">
        <v>902</v>
      </c>
      <c r="C36" s="765" t="s">
        <v>1141</v>
      </c>
      <c r="D36" s="765" t="s">
        <v>1143</v>
      </c>
      <c r="E36" s="389">
        <v>0</v>
      </c>
      <c r="F36" s="1019"/>
      <c r="G36" s="795"/>
      <c r="H36" s="800">
        <f t="shared" si="0"/>
        <v>0</v>
      </c>
      <c r="I36" s="50"/>
      <c r="J36" s="689"/>
      <c r="K36" s="689"/>
    </row>
    <row r="37" spans="1:11" s="673" customFormat="1" ht="25.5" x14ac:dyDescent="0.2">
      <c r="A37" s="672" t="s">
        <v>1234</v>
      </c>
      <c r="B37" s="369" t="s">
        <v>1131</v>
      </c>
      <c r="C37" s="765" t="s">
        <v>1141</v>
      </c>
      <c r="D37" s="765" t="s">
        <v>1143</v>
      </c>
      <c r="E37" s="389">
        <v>0</v>
      </c>
      <c r="F37" s="1019"/>
      <c r="G37" s="795"/>
      <c r="H37" s="800">
        <f t="shared" si="0"/>
        <v>0</v>
      </c>
      <c r="I37" s="50"/>
      <c r="J37" s="689"/>
      <c r="K37" s="689"/>
    </row>
    <row r="38" spans="1:11" s="673" customFormat="1" ht="25.5" x14ac:dyDescent="0.2">
      <c r="A38" s="672" t="s">
        <v>1231</v>
      </c>
      <c r="B38" s="369" t="s">
        <v>1132</v>
      </c>
      <c r="C38" s="765" t="s">
        <v>1141</v>
      </c>
      <c r="D38" s="765" t="s">
        <v>1143</v>
      </c>
      <c r="E38" s="389">
        <v>0</v>
      </c>
      <c r="F38" s="1019"/>
      <c r="G38" s="795"/>
      <c r="H38" s="800">
        <f t="shared" si="0"/>
        <v>0</v>
      </c>
      <c r="I38" s="50"/>
      <c r="J38" s="689"/>
      <c r="K38" s="689"/>
    </row>
    <row r="39" spans="1:11" s="673" customFormat="1" ht="51" x14ac:dyDescent="0.2">
      <c r="A39" s="672" t="s">
        <v>1235</v>
      </c>
      <c r="B39" s="369" t="s">
        <v>1133</v>
      </c>
      <c r="C39" s="765" t="s">
        <v>1141</v>
      </c>
      <c r="D39" s="765" t="s">
        <v>1143</v>
      </c>
      <c r="E39" s="389">
        <v>0</v>
      </c>
      <c r="F39" s="1019"/>
      <c r="G39" s="795"/>
      <c r="H39" s="800">
        <f t="shared" si="0"/>
        <v>0</v>
      </c>
      <c r="I39" s="50"/>
      <c r="J39" s="689"/>
      <c r="K39" s="689"/>
    </row>
    <row r="40" spans="1:11" s="673" customFormat="1" ht="25.5" x14ac:dyDescent="0.2">
      <c r="A40" s="672" t="s">
        <v>1232</v>
      </c>
      <c r="B40" s="369" t="s">
        <v>1134</v>
      </c>
      <c r="C40" s="765" t="s">
        <v>1141</v>
      </c>
      <c r="D40" s="765" t="s">
        <v>1143</v>
      </c>
      <c r="E40" s="389">
        <v>0</v>
      </c>
      <c r="F40" s="1019"/>
      <c r="G40" s="795"/>
      <c r="H40" s="800">
        <f t="shared" si="0"/>
        <v>0</v>
      </c>
      <c r="I40" s="50"/>
      <c r="J40" s="689"/>
      <c r="K40" s="689"/>
    </row>
    <row r="41" spans="1:11" s="673" customFormat="1" ht="32.25" customHeight="1" x14ac:dyDescent="0.2">
      <c r="A41" s="672" t="s">
        <v>1341</v>
      </c>
      <c r="B41" s="369" t="s">
        <v>1250</v>
      </c>
      <c r="C41" s="765" t="s">
        <v>1141</v>
      </c>
      <c r="D41" s="765" t="s">
        <v>1142</v>
      </c>
      <c r="E41" s="389">
        <v>0</v>
      </c>
      <c r="F41" s="1019"/>
      <c r="G41" s="795"/>
      <c r="H41" s="800">
        <f t="shared" si="0"/>
        <v>0</v>
      </c>
      <c r="I41" s="50"/>
      <c r="J41" s="689"/>
      <c r="K41" s="689"/>
    </row>
    <row r="42" spans="1:11" s="673" customFormat="1" ht="54.75" customHeight="1" x14ac:dyDescent="0.2">
      <c r="A42" s="672" t="s">
        <v>1342</v>
      </c>
      <c r="B42" s="369" t="s">
        <v>873</v>
      </c>
      <c r="C42" s="765" t="s">
        <v>1141</v>
      </c>
      <c r="D42" s="765" t="s">
        <v>1142</v>
      </c>
      <c r="E42" s="389">
        <v>0</v>
      </c>
      <c r="F42" s="1019"/>
      <c r="G42" s="795"/>
      <c r="H42" s="800">
        <f t="shared" si="0"/>
        <v>0</v>
      </c>
      <c r="I42" s="50"/>
      <c r="J42" s="689"/>
      <c r="K42" s="689"/>
    </row>
    <row r="43" spans="1:11" s="673" customFormat="1" ht="41.25" customHeight="1" x14ac:dyDescent="0.2">
      <c r="A43" s="672" t="s">
        <v>1340</v>
      </c>
      <c r="B43" s="369" t="s">
        <v>949</v>
      </c>
      <c r="C43" s="1015" t="s">
        <v>1141</v>
      </c>
      <c r="D43" s="765" t="s">
        <v>1142</v>
      </c>
      <c r="E43" s="765">
        <v>0</v>
      </c>
      <c r="F43" s="1019"/>
      <c r="G43" s="795"/>
      <c r="H43" s="800">
        <f t="shared" si="0"/>
        <v>0</v>
      </c>
      <c r="I43" s="50"/>
      <c r="J43" s="689"/>
      <c r="K43" s="689"/>
    </row>
    <row r="44" spans="1:11" s="673" customFormat="1" ht="25.5" x14ac:dyDescent="0.2">
      <c r="A44" s="688" t="s">
        <v>1347</v>
      </c>
      <c r="B44" s="369" t="s">
        <v>950</v>
      </c>
      <c r="C44" s="765" t="s">
        <v>1141</v>
      </c>
      <c r="D44" s="765" t="s">
        <v>1143</v>
      </c>
      <c r="E44" s="368" t="s">
        <v>1395</v>
      </c>
      <c r="F44" s="1019"/>
      <c r="G44" s="795"/>
      <c r="H44" s="800">
        <f t="shared" si="0"/>
        <v>0</v>
      </c>
      <c r="I44" s="50"/>
      <c r="J44" s="689"/>
      <c r="K44" s="689"/>
    </row>
    <row r="45" spans="1:11" s="673" customFormat="1" ht="25.5" x14ac:dyDescent="0.2">
      <c r="A45" s="688" t="s">
        <v>1345</v>
      </c>
      <c r="B45" s="369" t="s">
        <v>999</v>
      </c>
      <c r="C45" s="765" t="s">
        <v>1141</v>
      </c>
      <c r="D45" s="765" t="s">
        <v>1143</v>
      </c>
      <c r="E45" s="368" t="s">
        <v>1395</v>
      </c>
      <c r="F45" s="1019"/>
      <c r="G45" s="795"/>
      <c r="H45" s="800">
        <f t="shared" si="0"/>
        <v>0</v>
      </c>
      <c r="I45" s="50"/>
      <c r="J45" s="689"/>
      <c r="K45" s="689"/>
    </row>
    <row r="46" spans="1:11" s="673" customFormat="1" ht="25.5" x14ac:dyDescent="0.2">
      <c r="A46" s="688" t="s">
        <v>1346</v>
      </c>
      <c r="B46" s="369" t="s">
        <v>1051</v>
      </c>
      <c r="C46" s="765" t="s">
        <v>1141</v>
      </c>
      <c r="D46" s="765" t="s">
        <v>1143</v>
      </c>
      <c r="E46" s="368" t="s">
        <v>1395</v>
      </c>
      <c r="F46" s="1019"/>
      <c r="G46" s="795"/>
      <c r="H46" s="800">
        <f t="shared" si="0"/>
        <v>0</v>
      </c>
      <c r="I46" s="50"/>
      <c r="J46" s="689"/>
      <c r="K46" s="689"/>
    </row>
    <row r="47" spans="1:11" s="673" customFormat="1" ht="25.5" x14ac:dyDescent="0.2">
      <c r="A47" s="688" t="s">
        <v>1348</v>
      </c>
      <c r="B47" s="369" t="s">
        <v>1052</v>
      </c>
      <c r="C47" s="765" t="s">
        <v>1141</v>
      </c>
      <c r="D47" s="765" t="s">
        <v>1143</v>
      </c>
      <c r="E47" s="368" t="s">
        <v>1395</v>
      </c>
      <c r="F47" s="1019"/>
      <c r="G47" s="795"/>
      <c r="H47" s="800">
        <f t="shared" si="0"/>
        <v>0</v>
      </c>
      <c r="I47" s="50"/>
      <c r="J47" s="689"/>
      <c r="K47" s="689"/>
    </row>
    <row r="48" spans="1:11" s="673" customFormat="1" ht="38.25" x14ac:dyDescent="0.2">
      <c r="A48" s="688" t="s">
        <v>1349</v>
      </c>
      <c r="B48" s="369" t="s">
        <v>1053</v>
      </c>
      <c r="C48" s="765" t="s">
        <v>1141</v>
      </c>
      <c r="D48" s="765" t="s">
        <v>1143</v>
      </c>
      <c r="E48" s="368" t="s">
        <v>1395</v>
      </c>
      <c r="F48" s="1019"/>
      <c r="G48" s="795"/>
      <c r="H48" s="800">
        <f t="shared" si="0"/>
        <v>0</v>
      </c>
      <c r="I48" s="50"/>
      <c r="J48" s="689"/>
      <c r="K48" s="689"/>
    </row>
    <row r="49" spans="1:11" s="673" customFormat="1" ht="63.75" x14ac:dyDescent="0.2">
      <c r="A49" s="672" t="s">
        <v>1194</v>
      </c>
      <c r="B49" s="369" t="s">
        <v>1054</v>
      </c>
      <c r="C49" s="672" t="s">
        <v>1193</v>
      </c>
      <c r="D49" s="672" t="s">
        <v>1071</v>
      </c>
      <c r="E49" s="672" t="s">
        <v>1395</v>
      </c>
      <c r="F49" s="1019"/>
      <c r="G49" s="795">
        <v>0</v>
      </c>
      <c r="H49" s="800">
        <f t="shared" si="0"/>
        <v>0</v>
      </c>
      <c r="I49" s="50"/>
      <c r="J49" s="689"/>
      <c r="K49" s="689"/>
    </row>
    <row r="50" spans="1:11" s="673" customFormat="1" ht="63.75" x14ac:dyDescent="0.2">
      <c r="A50" s="1002" t="s">
        <v>1195</v>
      </c>
      <c r="B50" s="369" t="s">
        <v>1055</v>
      </c>
      <c r="C50" s="1002" t="s">
        <v>1193</v>
      </c>
      <c r="D50" s="1002" t="s">
        <v>1071</v>
      </c>
      <c r="E50" s="1002" t="s">
        <v>1395</v>
      </c>
      <c r="F50" s="1020"/>
      <c r="G50" s="796"/>
      <c r="H50" s="800">
        <f>G50*F50/1000</f>
        <v>0</v>
      </c>
      <c r="I50" s="50"/>
      <c r="J50" s="689"/>
      <c r="K50" s="689"/>
    </row>
    <row r="51" spans="1:11" s="673" customFormat="1" ht="39" thickBot="1" x14ac:dyDescent="0.25">
      <c r="A51" s="763" t="s">
        <v>1343</v>
      </c>
      <c r="B51" s="762" t="s">
        <v>781</v>
      </c>
      <c r="C51" s="764" t="s">
        <v>845</v>
      </c>
      <c r="D51" s="764" t="s">
        <v>845</v>
      </c>
      <c r="E51" s="764" t="s">
        <v>845</v>
      </c>
      <c r="F51" s="764" t="s">
        <v>845</v>
      </c>
      <c r="G51" s="797" t="s">
        <v>15</v>
      </c>
      <c r="H51" s="1021">
        <f>SUM(H13:H50)</f>
        <v>0</v>
      </c>
      <c r="I51" s="50" t="s">
        <v>90</v>
      </c>
      <c r="J51" s="689">
        <v>37546</v>
      </c>
      <c r="K51" s="689">
        <v>397366</v>
      </c>
    </row>
    <row r="52" spans="1:11" s="673" customFormat="1" ht="16.5" customHeight="1" x14ac:dyDescent="0.2">
      <c r="A52" s="356" t="s">
        <v>969</v>
      </c>
      <c r="B52" s="585" t="s">
        <v>793</v>
      </c>
      <c r="C52" s="694"/>
      <c r="D52" s="694"/>
      <c r="E52" s="694"/>
      <c r="F52" s="1018"/>
      <c r="G52" s="794"/>
      <c r="H52" s="696"/>
      <c r="I52" s="50" t="s">
        <v>91</v>
      </c>
      <c r="J52" s="689">
        <v>26120</v>
      </c>
      <c r="K52" s="689">
        <v>664429</v>
      </c>
    </row>
    <row r="53" spans="1:11" s="673" customFormat="1" ht="38.25" x14ac:dyDescent="0.2">
      <c r="A53" s="672" t="s">
        <v>1246</v>
      </c>
      <c r="B53" s="369" t="s">
        <v>794</v>
      </c>
      <c r="C53" s="697" t="s">
        <v>1238</v>
      </c>
      <c r="D53" s="766" t="s">
        <v>1237</v>
      </c>
      <c r="E53" s="698">
        <v>0</v>
      </c>
      <c r="F53" s="1019"/>
      <c r="G53" s="795"/>
      <c r="H53" s="800">
        <f t="shared" ref="H53:H57" si="1">G53*F53/1000</f>
        <v>0</v>
      </c>
      <c r="I53" s="50" t="s">
        <v>94</v>
      </c>
      <c r="J53" s="689">
        <v>32102</v>
      </c>
      <c r="K53" s="689">
        <v>3981055</v>
      </c>
    </row>
    <row r="54" spans="1:11" s="673" customFormat="1" ht="38.25" x14ac:dyDescent="0.2">
      <c r="A54" s="672" t="s">
        <v>1248</v>
      </c>
      <c r="B54" s="369" t="s">
        <v>795</v>
      </c>
      <c r="C54" s="697" t="s">
        <v>1238</v>
      </c>
      <c r="D54" s="766" t="s">
        <v>1237</v>
      </c>
      <c r="E54" s="698">
        <v>0</v>
      </c>
      <c r="F54" s="1019"/>
      <c r="G54" s="795"/>
      <c r="H54" s="800">
        <f t="shared" si="1"/>
        <v>0</v>
      </c>
      <c r="I54" s="50"/>
      <c r="J54" s="689"/>
      <c r="K54" s="689"/>
    </row>
    <row r="55" spans="1:11" s="673" customFormat="1" ht="38.25" x14ac:dyDescent="0.2">
      <c r="A55" s="672" t="s">
        <v>1249</v>
      </c>
      <c r="B55" s="369" t="s">
        <v>796</v>
      </c>
      <c r="C55" s="697" t="s">
        <v>1238</v>
      </c>
      <c r="D55" s="766" t="s">
        <v>1237</v>
      </c>
      <c r="E55" s="698">
        <v>0</v>
      </c>
      <c r="F55" s="1019"/>
      <c r="G55" s="795"/>
      <c r="H55" s="800">
        <f t="shared" si="1"/>
        <v>0</v>
      </c>
      <c r="I55" s="50"/>
      <c r="J55" s="689"/>
      <c r="K55" s="689"/>
    </row>
    <row r="56" spans="1:11" s="673" customFormat="1" ht="38.25" x14ac:dyDescent="0.2">
      <c r="A56" s="672" t="s">
        <v>1247</v>
      </c>
      <c r="B56" s="369" t="s">
        <v>797</v>
      </c>
      <c r="C56" s="697" t="s">
        <v>1141</v>
      </c>
      <c r="D56" s="766" t="s">
        <v>1143</v>
      </c>
      <c r="E56" s="698">
        <v>0</v>
      </c>
      <c r="F56" s="1019"/>
      <c r="G56" s="795"/>
      <c r="H56" s="800">
        <f t="shared" si="1"/>
        <v>0</v>
      </c>
      <c r="I56" s="50"/>
      <c r="J56" s="689"/>
      <c r="K56" s="689"/>
    </row>
    <row r="57" spans="1:11" s="587" customFormat="1" ht="15.75" thickBot="1" x14ac:dyDescent="0.25">
      <c r="A57" s="733"/>
      <c r="B57" s="369"/>
      <c r="C57" s="697"/>
      <c r="D57" s="688"/>
      <c r="E57" s="698"/>
      <c r="F57" s="1019">
        <f>E57*Таб_1_Исходн.!D23</f>
        <v>0</v>
      </c>
      <c r="G57" s="795"/>
      <c r="H57" s="800">
        <f t="shared" si="1"/>
        <v>0</v>
      </c>
      <c r="I57" s="50" t="s">
        <v>96</v>
      </c>
      <c r="J57" s="37">
        <v>40735</v>
      </c>
      <c r="K57" s="37">
        <v>1493130</v>
      </c>
    </row>
    <row r="58" spans="1:11" s="587" customFormat="1" ht="33.75" customHeight="1" thickBot="1" x14ac:dyDescent="0.25">
      <c r="A58" s="674" t="s">
        <v>1344</v>
      </c>
      <c r="B58" s="399" t="s">
        <v>793</v>
      </c>
      <c r="C58" s="695" t="s">
        <v>845</v>
      </c>
      <c r="D58" s="695" t="s">
        <v>845</v>
      </c>
      <c r="E58" s="695" t="s">
        <v>845</v>
      </c>
      <c r="F58" s="695" t="s">
        <v>845</v>
      </c>
      <c r="G58" s="798"/>
      <c r="H58" s="227">
        <f>SUM(H53:H57)</f>
        <v>0</v>
      </c>
      <c r="I58" s="50" t="s">
        <v>97</v>
      </c>
      <c r="J58" s="37">
        <v>28677</v>
      </c>
      <c r="K58" s="37">
        <v>1957619</v>
      </c>
    </row>
    <row r="59" spans="1:11" s="587" customFormat="1" ht="26.25" thickBot="1" x14ac:dyDescent="0.25">
      <c r="A59" s="699" t="s">
        <v>1110</v>
      </c>
      <c r="B59" s="700" t="s">
        <v>804</v>
      </c>
      <c r="C59" s="701" t="s">
        <v>845</v>
      </c>
      <c r="D59" s="701" t="s">
        <v>845</v>
      </c>
      <c r="E59" s="701" t="s">
        <v>845</v>
      </c>
      <c r="F59" s="701" t="s">
        <v>845</v>
      </c>
      <c r="G59" s="799"/>
      <c r="H59" s="702">
        <f>SUM(H51,H58)</f>
        <v>0</v>
      </c>
      <c r="I59" s="50" t="s">
        <v>105</v>
      </c>
      <c r="J59" s="37">
        <v>31059</v>
      </c>
      <c r="K59" s="37">
        <v>1940106</v>
      </c>
    </row>
    <row r="60" spans="1:11" s="587" customFormat="1" ht="8.25" customHeight="1" x14ac:dyDescent="0.2">
      <c r="A60" s="1315"/>
      <c r="B60" s="1316"/>
      <c r="C60" s="1316"/>
      <c r="D60" s="1316"/>
      <c r="E60" s="1316"/>
      <c r="F60" s="1316"/>
      <c r="G60" s="1316"/>
      <c r="H60" s="1316"/>
      <c r="I60" s="50" t="s">
        <v>106</v>
      </c>
      <c r="J60" s="37">
        <v>35732</v>
      </c>
      <c r="K60" s="37">
        <v>966559</v>
      </c>
    </row>
    <row r="61" spans="1:11" x14ac:dyDescent="0.2">
      <c r="C61" s="134"/>
      <c r="I61" s="50" t="s">
        <v>112</v>
      </c>
      <c r="J61" s="37">
        <v>68829</v>
      </c>
      <c r="K61" s="37">
        <v>249125</v>
      </c>
    </row>
    <row r="62" spans="1:11" x14ac:dyDescent="0.2">
      <c r="I62" s="50" t="s">
        <v>1152</v>
      </c>
      <c r="J62" s="37">
        <v>32475</v>
      </c>
      <c r="K62" s="37">
        <v>2066601</v>
      </c>
    </row>
    <row r="63" spans="1:11" x14ac:dyDescent="0.2">
      <c r="I63" s="50" t="s">
        <v>114</v>
      </c>
      <c r="J63" s="37">
        <v>25580</v>
      </c>
      <c r="K63" s="37">
        <v>1100535</v>
      </c>
    </row>
    <row r="64" spans="1:11" x14ac:dyDescent="0.2">
      <c r="I64" s="50" t="s">
        <v>115</v>
      </c>
      <c r="J64" s="37">
        <v>25560</v>
      </c>
      <c r="K64" s="37">
        <v>547101</v>
      </c>
    </row>
    <row r="65" spans="9:11" x14ac:dyDescent="0.2">
      <c r="I65" s="50" t="s">
        <v>116</v>
      </c>
      <c r="J65" s="37">
        <v>26585</v>
      </c>
      <c r="K65" s="37">
        <v>738657</v>
      </c>
    </row>
    <row r="66" spans="9:11" x14ac:dyDescent="0.2">
      <c r="I66" s="50" t="s">
        <v>117</v>
      </c>
      <c r="J66" s="37">
        <v>29183</v>
      </c>
      <c r="K66" s="37">
        <v>948216</v>
      </c>
    </row>
    <row r="67" spans="9:11" x14ac:dyDescent="0.2">
      <c r="I67" s="50" t="s">
        <v>118</v>
      </c>
      <c r="J67" s="37">
        <v>38448</v>
      </c>
      <c r="K67" s="37">
        <v>1312214</v>
      </c>
    </row>
    <row r="68" spans="9:11" x14ac:dyDescent="0.2">
      <c r="I68" s="50" t="s">
        <v>119</v>
      </c>
      <c r="J68" s="37">
        <v>30870</v>
      </c>
      <c r="K68" s="37">
        <v>950242</v>
      </c>
    </row>
    <row r="69" spans="9:11" x14ac:dyDescent="0.2">
      <c r="I69" s="50" t="s">
        <v>120</v>
      </c>
      <c r="J69" s="37">
        <v>83226</v>
      </c>
      <c r="K69" s="37">
        <v>111751</v>
      </c>
    </row>
    <row r="70" spans="9:11" x14ac:dyDescent="0.2">
      <c r="I70" s="50" t="s">
        <v>121</v>
      </c>
      <c r="J70" s="37">
        <v>49490</v>
      </c>
      <c r="K70" s="37">
        <v>5540810</v>
      </c>
    </row>
    <row r="71" spans="9:11" x14ac:dyDescent="0.2">
      <c r="I71" s="50" t="s">
        <v>122</v>
      </c>
      <c r="J71" s="37">
        <v>57845</v>
      </c>
      <c r="K71" s="37">
        <v>633618</v>
      </c>
    </row>
    <row r="72" spans="9:11" x14ac:dyDescent="0.2">
      <c r="I72" s="50" t="s">
        <v>123</v>
      </c>
      <c r="J72" s="37">
        <v>34899</v>
      </c>
      <c r="K72" s="37">
        <v>2663616</v>
      </c>
    </row>
    <row r="73" spans="9:11" x14ac:dyDescent="0.2">
      <c r="I73" s="50" t="s">
        <v>1153</v>
      </c>
      <c r="J73" s="37">
        <v>31221</v>
      </c>
      <c r="K73" s="37">
        <v>516167</v>
      </c>
    </row>
    <row r="74" spans="9:11" x14ac:dyDescent="0.2">
      <c r="I74" s="50" t="s">
        <v>125</v>
      </c>
      <c r="J74" s="37">
        <v>33972</v>
      </c>
      <c r="K74" s="37">
        <v>2131289</v>
      </c>
    </row>
    <row r="75" spans="9:11" x14ac:dyDescent="0.2">
      <c r="I75" s="50" t="s">
        <v>126</v>
      </c>
      <c r="J75" s="37">
        <v>33452</v>
      </c>
      <c r="K75" s="37">
        <v>1565520</v>
      </c>
    </row>
    <row r="76" spans="9:11" x14ac:dyDescent="0.2">
      <c r="I76" s="50" t="s">
        <v>127</v>
      </c>
      <c r="J76" s="37">
        <v>27966</v>
      </c>
      <c r="K76" s="37">
        <v>1631760</v>
      </c>
    </row>
    <row r="77" spans="9:11" x14ac:dyDescent="0.2">
      <c r="I77" s="50" t="s">
        <v>128</v>
      </c>
      <c r="J77" s="37">
        <v>27196</v>
      </c>
      <c r="K77" s="37">
        <v>651668</v>
      </c>
    </row>
    <row r="78" spans="9:11" x14ac:dyDescent="0.2">
      <c r="I78" s="50" t="s">
        <v>129</v>
      </c>
      <c r="J78" s="37">
        <v>27459</v>
      </c>
      <c r="K78" s="37">
        <v>1106153</v>
      </c>
    </row>
    <row r="79" spans="9:11" x14ac:dyDescent="0.2">
      <c r="I79" s="50" t="s">
        <v>130</v>
      </c>
      <c r="J79" s="37">
        <v>36869</v>
      </c>
      <c r="K79" s="37">
        <v>2090972</v>
      </c>
    </row>
    <row r="80" spans="9:11" x14ac:dyDescent="0.2">
      <c r="I80" s="50" t="s">
        <v>131</v>
      </c>
      <c r="J80" s="37">
        <v>25694</v>
      </c>
      <c r="K80" s="37">
        <v>560521</v>
      </c>
    </row>
    <row r="81" spans="9:11" x14ac:dyDescent="0.2">
      <c r="I81" s="50" t="s">
        <v>132</v>
      </c>
      <c r="J81" s="37">
        <v>29661</v>
      </c>
      <c r="K81" s="37">
        <v>3279410</v>
      </c>
    </row>
    <row r="82" spans="9:11" x14ac:dyDescent="0.2">
      <c r="I82" s="50" t="s">
        <v>133</v>
      </c>
      <c r="J82" s="37">
        <v>29678</v>
      </c>
      <c r="K82" s="37">
        <v>941910</v>
      </c>
    </row>
    <row r="83" spans="9:11" x14ac:dyDescent="0.2">
      <c r="I83" s="50" t="s">
        <v>134</v>
      </c>
      <c r="J83" s="37">
        <v>32647</v>
      </c>
      <c r="K83" s="37">
        <v>2469659</v>
      </c>
    </row>
    <row r="84" spans="9:11" x14ac:dyDescent="0.2">
      <c r="I84" s="50" t="s">
        <v>135</v>
      </c>
      <c r="J84" s="37">
        <v>26932</v>
      </c>
      <c r="K84" s="37">
        <v>1981318</v>
      </c>
    </row>
    <row r="85" spans="9:11" x14ac:dyDescent="0.2">
      <c r="I85" s="50" t="s">
        <v>136</v>
      </c>
      <c r="J85" s="37">
        <v>68427</v>
      </c>
      <c r="K85" s="37">
        <v>385032</v>
      </c>
    </row>
    <row r="86" spans="9:11" x14ac:dyDescent="0.2">
      <c r="I86" s="50" t="s">
        <v>137</v>
      </c>
      <c r="J86" s="37">
        <v>35999</v>
      </c>
      <c r="K86" s="37">
        <v>3435797</v>
      </c>
    </row>
    <row r="87" spans="9:11" x14ac:dyDescent="0.2">
      <c r="I87" s="50" t="s">
        <v>138</v>
      </c>
      <c r="J87" s="37">
        <v>27282</v>
      </c>
      <c r="K87" s="37">
        <v>796261</v>
      </c>
    </row>
    <row r="88" spans="9:11" x14ac:dyDescent="0.2">
      <c r="I88" s="50" t="s">
        <v>1154</v>
      </c>
      <c r="J88" s="37">
        <v>27302</v>
      </c>
      <c r="K88" s="37">
        <v>864614</v>
      </c>
    </row>
    <row r="89" spans="9:11" x14ac:dyDescent="0.2">
      <c r="I89" s="50" t="s">
        <v>140</v>
      </c>
      <c r="J89" s="37">
        <v>30722</v>
      </c>
      <c r="K89" s="37">
        <v>1106891</v>
      </c>
    </row>
    <row r="90" spans="9:11" x14ac:dyDescent="0.2">
      <c r="I90" s="50" t="s">
        <v>141</v>
      </c>
      <c r="J90" s="37">
        <v>41077</v>
      </c>
      <c r="K90" s="37">
        <v>767697</v>
      </c>
    </row>
    <row r="91" spans="9:11" x14ac:dyDescent="0.2">
      <c r="I91" s="50" t="s">
        <v>142</v>
      </c>
      <c r="J91" s="37">
        <v>31700</v>
      </c>
      <c r="K91" s="37">
        <v>1227356</v>
      </c>
    </row>
    <row r="92" spans="9:11" x14ac:dyDescent="0.2">
      <c r="I92" s="50" t="s">
        <v>143</v>
      </c>
      <c r="J92" s="37">
        <v>42916</v>
      </c>
      <c r="K92" s="37">
        <v>1072940</v>
      </c>
    </row>
    <row r="93" spans="9:11" x14ac:dyDescent="0.2">
      <c r="I93" s="50" t="s">
        <v>144</v>
      </c>
      <c r="J93" s="37">
        <v>26487</v>
      </c>
      <c r="K93" s="37">
        <v>1043727</v>
      </c>
    </row>
    <row r="94" spans="9:11" x14ac:dyDescent="0.2">
      <c r="I94" s="50" t="s">
        <v>145</v>
      </c>
      <c r="J94" s="37">
        <v>34098</v>
      </c>
      <c r="K94" s="37">
        <v>2723860</v>
      </c>
    </row>
    <row r="95" spans="9:11" x14ac:dyDescent="0.2">
      <c r="I95" s="50" t="s">
        <v>146</v>
      </c>
      <c r="J95" s="37">
        <v>38089</v>
      </c>
      <c r="K95" s="37">
        <v>819090</v>
      </c>
    </row>
    <row r="96" spans="9:11" x14ac:dyDescent="0.2">
      <c r="I96" s="50" t="s">
        <v>147</v>
      </c>
      <c r="J96" s="37">
        <v>31575</v>
      </c>
      <c r="K96" s="37">
        <v>1037949</v>
      </c>
    </row>
    <row r="97" spans="9:11" x14ac:dyDescent="0.2">
      <c r="I97" s="50" t="s">
        <v>148</v>
      </c>
      <c r="J97" s="37">
        <v>82593</v>
      </c>
      <c r="K97" s="37">
        <v>7315739</v>
      </c>
    </row>
    <row r="98" spans="9:11" x14ac:dyDescent="0.2">
      <c r="I98" s="50" t="s">
        <v>149</v>
      </c>
      <c r="J98" s="37">
        <v>54444</v>
      </c>
      <c r="K98" s="37">
        <v>3728035</v>
      </c>
    </row>
    <row r="99" spans="9:11" x14ac:dyDescent="0.2">
      <c r="I99" s="50" t="s">
        <v>150</v>
      </c>
      <c r="J99" s="37">
        <v>36829</v>
      </c>
      <c r="K99" s="37">
        <v>132377</v>
      </c>
    </row>
    <row r="100" spans="9:11" x14ac:dyDescent="0.2">
      <c r="I100" s="50" t="s">
        <v>151</v>
      </c>
      <c r="J100" s="37">
        <v>91657</v>
      </c>
      <c r="K100" s="37">
        <v>32924</v>
      </c>
    </row>
    <row r="101" spans="9:11" x14ac:dyDescent="0.2">
      <c r="I101" s="50" t="s">
        <v>152</v>
      </c>
      <c r="J101" s="37">
        <v>80911</v>
      </c>
      <c r="K101" s="37">
        <v>1117381</v>
      </c>
    </row>
    <row r="102" spans="9:11" x14ac:dyDescent="0.2">
      <c r="I102" s="50" t="s">
        <v>153</v>
      </c>
      <c r="J102" s="37">
        <v>97495</v>
      </c>
      <c r="K102" s="37">
        <v>34744</v>
      </c>
    </row>
    <row r="103" spans="9:11" x14ac:dyDescent="0.2">
      <c r="I103" s="50" t="s">
        <v>154</v>
      </c>
      <c r="J103" s="37">
        <v>87911</v>
      </c>
      <c r="K103" s="37">
        <v>363091</v>
      </c>
    </row>
    <row r="104" spans="9:11" x14ac:dyDescent="0.2">
      <c r="J104" s="37">
        <v>21619</v>
      </c>
      <c r="K104" s="37">
        <v>1510328</v>
      </c>
    </row>
    <row r="105" spans="9:11" x14ac:dyDescent="0.2">
      <c r="J105" s="37">
        <v>21329</v>
      </c>
      <c r="K105" s="37">
        <v>304126</v>
      </c>
    </row>
  </sheetData>
  <mergeCells count="11">
    <mergeCell ref="A2:H2"/>
    <mergeCell ref="D3:F3"/>
    <mergeCell ref="A60:H60"/>
    <mergeCell ref="B4:E4"/>
    <mergeCell ref="A5:H5"/>
    <mergeCell ref="A9:A10"/>
    <mergeCell ref="B9:B10"/>
    <mergeCell ref="C9:C10"/>
    <mergeCell ref="D9:D10"/>
    <mergeCell ref="E9:F9"/>
    <mergeCell ref="G9:H9"/>
  </mergeCells>
  <phoneticPr fontId="52" type="noConversion"/>
  <pageMargins left="0.70866141732283472" right="0.23622047244094491" top="0.31496062992125984" bottom="0.19685039370078741" header="0.31496062992125984" footer="0.19685039370078741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FF0000"/>
  </sheetPr>
  <dimension ref="A1:P68"/>
  <sheetViews>
    <sheetView workbookViewId="0">
      <selection activeCell="M20" sqref="M20"/>
    </sheetView>
  </sheetViews>
  <sheetFormatPr defaultColWidth="9.140625" defaultRowHeight="12.75" x14ac:dyDescent="0.2"/>
  <cols>
    <col min="1" max="1" width="33" style="372" customWidth="1"/>
    <col min="2" max="2" width="4.28515625" style="372" customWidth="1"/>
    <col min="3" max="3" width="11.28515625" style="372" customWidth="1"/>
    <col min="4" max="4" width="9.85546875" style="372" customWidth="1"/>
    <col min="5" max="5" width="8.7109375" style="372" customWidth="1"/>
    <col min="6" max="6" width="9.5703125" style="372" customWidth="1"/>
    <col min="7" max="7" width="12.42578125" style="372" customWidth="1"/>
    <col min="8" max="8" width="10.85546875" style="372" customWidth="1"/>
    <col min="9" max="9" width="9.7109375" style="372" customWidth="1"/>
    <col min="10" max="10" width="9" style="372" customWidth="1"/>
    <col min="11" max="11" width="9.28515625" style="372" customWidth="1"/>
    <col min="12" max="12" width="12.28515625" style="372" customWidth="1"/>
    <col min="13" max="13" width="15.7109375" style="372" customWidth="1"/>
    <col min="14" max="14" width="32.7109375" style="372" customWidth="1"/>
    <col min="15" max="16384" width="9.140625" style="372"/>
  </cols>
  <sheetData>
    <row r="1" spans="1:16" ht="13.5" customHeight="1" x14ac:dyDescent="0.2">
      <c r="I1" s="1329" t="s">
        <v>938</v>
      </c>
      <c r="J1" s="1329"/>
      <c r="K1" s="1329"/>
      <c r="L1" s="1329"/>
      <c r="M1" s="1329"/>
      <c r="N1" s="373" t="s">
        <v>70</v>
      </c>
      <c r="O1" s="374">
        <v>27250</v>
      </c>
      <c r="P1" s="374">
        <v>337020</v>
      </c>
    </row>
    <row r="2" spans="1:16" ht="71.25" customHeight="1" x14ac:dyDescent="0.2">
      <c r="A2" s="1317" t="s">
        <v>1382</v>
      </c>
      <c r="B2" s="1317"/>
      <c r="C2" s="1317"/>
      <c r="D2" s="1317"/>
      <c r="E2" s="1317"/>
      <c r="F2" s="1317"/>
      <c r="G2" s="1317"/>
      <c r="H2" s="1317"/>
      <c r="I2" s="1317"/>
      <c r="J2" s="1317"/>
      <c r="K2" s="1317"/>
      <c r="L2" s="1317"/>
      <c r="N2" s="373" t="s">
        <v>71</v>
      </c>
      <c r="O2" s="374">
        <v>29722</v>
      </c>
      <c r="P2" s="374">
        <v>155337</v>
      </c>
    </row>
    <row r="3" spans="1:16" s="378" customFormat="1" ht="5.25" customHeight="1" x14ac:dyDescent="0.2">
      <c r="A3" s="375"/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2"/>
      <c r="N3" s="376" t="s">
        <v>72</v>
      </c>
      <c r="O3" s="377">
        <v>31037</v>
      </c>
      <c r="P3" s="377">
        <v>3074527</v>
      </c>
    </row>
    <row r="4" spans="1:16" s="378" customFormat="1" ht="24" customHeight="1" x14ac:dyDescent="0.2">
      <c r="A4" s="375"/>
      <c r="B4" s="1330" t="s">
        <v>1383</v>
      </c>
      <c r="C4" s="1330"/>
      <c r="D4" s="1330"/>
      <c r="E4" s="1330"/>
      <c r="F4" s="1330"/>
      <c r="G4" s="1331"/>
      <c r="H4" s="1330"/>
      <c r="I4" s="1330"/>
      <c r="J4" s="1330"/>
      <c r="K4" s="1330"/>
      <c r="L4" s="1330"/>
      <c r="M4" s="372"/>
      <c r="N4" s="376"/>
      <c r="O4" s="377"/>
      <c r="P4" s="377"/>
    </row>
    <row r="5" spans="1:16" s="381" customFormat="1" ht="12" customHeight="1" x14ac:dyDescent="0.2">
      <c r="B5" s="1139" t="s">
        <v>1100</v>
      </c>
      <c r="C5" s="1139"/>
      <c r="D5" s="1139"/>
      <c r="E5" s="1139"/>
      <c r="F5" s="1139"/>
      <c r="G5" s="1139"/>
      <c r="H5" s="1139"/>
      <c r="I5" s="1139"/>
      <c r="J5" s="1139"/>
      <c r="K5" s="1139"/>
      <c r="L5" s="1139"/>
      <c r="M5" s="378"/>
      <c r="N5" s="379" t="s">
        <v>74</v>
      </c>
      <c r="O5" s="380">
        <v>26374</v>
      </c>
      <c r="P5" s="380">
        <v>1617160</v>
      </c>
    </row>
    <row r="6" spans="1:16" s="184" customFormat="1" ht="3" customHeight="1" x14ac:dyDescent="0.2">
      <c r="A6" s="381"/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378"/>
      <c r="N6" s="346" t="s">
        <v>75</v>
      </c>
      <c r="O6" s="278">
        <v>27300</v>
      </c>
      <c r="P6" s="278">
        <v>210906</v>
      </c>
    </row>
    <row r="7" spans="1:16" s="184" customFormat="1" ht="13.5" customHeight="1" x14ac:dyDescent="0.2">
      <c r="B7" s="1217"/>
      <c r="C7" s="1217"/>
      <c r="D7" s="1217"/>
      <c r="E7" s="1217"/>
      <c r="F7" s="1217"/>
      <c r="G7" s="1217"/>
      <c r="H7" s="1217"/>
      <c r="I7" s="1217"/>
      <c r="J7" s="1217"/>
      <c r="K7" s="1217"/>
      <c r="L7" s="1217"/>
      <c r="M7" s="378"/>
      <c r="N7" s="346" t="s">
        <v>77</v>
      </c>
      <c r="O7" s="278">
        <v>24921</v>
      </c>
      <c r="P7" s="278">
        <v>213622</v>
      </c>
    </row>
    <row r="8" spans="1:16" s="184" customFormat="1" ht="3" customHeight="1" thickBot="1" x14ac:dyDescent="0.25">
      <c r="A8" s="1323"/>
      <c r="B8" s="1323"/>
      <c r="C8" s="1323"/>
      <c r="D8" s="1323"/>
      <c r="E8" s="1323"/>
      <c r="F8" s="1323"/>
      <c r="G8" s="1323"/>
      <c r="H8" s="1323"/>
      <c r="I8" s="1323"/>
      <c r="J8" s="1323"/>
      <c r="K8" s="1323"/>
      <c r="L8" s="381"/>
      <c r="M8" s="381"/>
      <c r="N8" s="346" t="s">
        <v>78</v>
      </c>
      <c r="O8" s="278">
        <v>25857</v>
      </c>
      <c r="P8" s="278">
        <v>309246</v>
      </c>
    </row>
    <row r="9" spans="1:16" s="184" customFormat="1" ht="17.25" customHeight="1" x14ac:dyDescent="0.2">
      <c r="A9" s="1257" t="s">
        <v>952</v>
      </c>
      <c r="B9" s="1325" t="s">
        <v>2</v>
      </c>
      <c r="C9" s="1309" t="s">
        <v>953</v>
      </c>
      <c r="D9" s="1309"/>
      <c r="E9" s="1309"/>
      <c r="F9" s="1309"/>
      <c r="G9" s="1309"/>
      <c r="H9" s="1309" t="s">
        <v>954</v>
      </c>
      <c r="I9" s="1309"/>
      <c r="J9" s="1309"/>
      <c r="K9" s="1309"/>
      <c r="L9" s="1327"/>
      <c r="M9" s="1251" t="s">
        <v>955</v>
      </c>
      <c r="N9" s="346" t="s">
        <v>79</v>
      </c>
      <c r="O9" s="278">
        <v>35726</v>
      </c>
      <c r="P9" s="278">
        <v>542345</v>
      </c>
    </row>
    <row r="10" spans="1:16" s="184" customFormat="1" ht="121.5" customHeight="1" x14ac:dyDescent="0.2">
      <c r="A10" s="1324"/>
      <c r="B10" s="1326"/>
      <c r="C10" s="190" t="s">
        <v>956</v>
      </c>
      <c r="D10" s="190" t="s">
        <v>957</v>
      </c>
      <c r="E10" s="190" t="s">
        <v>1126</v>
      </c>
      <c r="F10" s="190" t="s">
        <v>959</v>
      </c>
      <c r="G10" s="190" t="s">
        <v>960</v>
      </c>
      <c r="H10" s="190" t="s">
        <v>961</v>
      </c>
      <c r="I10" s="190" t="s">
        <v>957</v>
      </c>
      <c r="J10" s="190" t="s">
        <v>958</v>
      </c>
      <c r="K10" s="190" t="s">
        <v>962</v>
      </c>
      <c r="L10" s="382" t="s">
        <v>963</v>
      </c>
      <c r="M10" s="1328"/>
      <c r="N10" s="346" t="s">
        <v>80</v>
      </c>
      <c r="O10" s="278">
        <v>49734</v>
      </c>
      <c r="P10" s="278">
        <v>704327</v>
      </c>
    </row>
    <row r="11" spans="1:16" s="184" customFormat="1" ht="13.5" customHeight="1" thickBot="1" x14ac:dyDescent="0.25">
      <c r="A11" s="360">
        <v>1</v>
      </c>
      <c r="B11" s="132">
        <v>2</v>
      </c>
      <c r="C11" s="132">
        <v>3</v>
      </c>
      <c r="D11" s="132">
        <v>4</v>
      </c>
      <c r="E11" s="132">
        <v>5</v>
      </c>
      <c r="F11" s="132">
        <v>6</v>
      </c>
      <c r="G11" s="132">
        <v>7</v>
      </c>
      <c r="H11" s="132">
        <v>8</v>
      </c>
      <c r="I11" s="132">
        <v>9</v>
      </c>
      <c r="J11" s="132">
        <v>10</v>
      </c>
      <c r="K11" s="132">
        <v>11</v>
      </c>
      <c r="L11" s="250">
        <v>12</v>
      </c>
      <c r="M11" s="130">
        <v>13</v>
      </c>
      <c r="N11" s="346" t="s">
        <v>81</v>
      </c>
      <c r="O11" s="278">
        <v>26700</v>
      </c>
      <c r="P11" s="278">
        <v>552779</v>
      </c>
    </row>
    <row r="12" spans="1:16" s="184" customFormat="1" ht="18" customHeight="1" x14ac:dyDescent="0.2">
      <c r="A12" s="383" t="s">
        <v>964</v>
      </c>
      <c r="B12" s="126"/>
      <c r="C12" s="126"/>
      <c r="D12" s="126"/>
      <c r="E12" s="126"/>
      <c r="F12" s="126"/>
      <c r="G12" s="384"/>
      <c r="H12" s="126"/>
      <c r="I12" s="126"/>
      <c r="J12" s="126"/>
      <c r="K12" s="126"/>
      <c r="L12" s="385"/>
      <c r="M12" s="386"/>
      <c r="N12" s="346" t="s">
        <v>82</v>
      </c>
      <c r="O12" s="278">
        <v>26276</v>
      </c>
      <c r="P12" s="278">
        <v>648917</v>
      </c>
    </row>
    <row r="13" spans="1:16" s="184" customFormat="1" ht="18" customHeight="1" x14ac:dyDescent="0.2">
      <c r="A13" s="387" t="s">
        <v>965</v>
      </c>
      <c r="B13" s="369" t="s">
        <v>782</v>
      </c>
      <c r="C13" s="368"/>
      <c r="D13" s="388"/>
      <c r="E13" s="389"/>
      <c r="F13" s="367"/>
      <c r="G13" s="390">
        <f>ROUND(D13*E13*F13/1000,1)</f>
        <v>0</v>
      </c>
      <c r="H13" s="368"/>
      <c r="I13" s="388"/>
      <c r="J13" s="389"/>
      <c r="K13" s="367"/>
      <c r="L13" s="390">
        <f>ROUND(I13*J13*K13/1000,1)</f>
        <v>0</v>
      </c>
      <c r="M13" s="391">
        <f>G13+L13</f>
        <v>0</v>
      </c>
      <c r="N13" s="346"/>
      <c r="O13" s="278">
        <v>80008</v>
      </c>
      <c r="P13" s="278">
        <v>614724</v>
      </c>
    </row>
    <row r="14" spans="1:16" s="184" customFormat="1" ht="18" customHeight="1" x14ac:dyDescent="0.2">
      <c r="A14" s="387" t="s">
        <v>966</v>
      </c>
      <c r="B14" s="369" t="s">
        <v>783</v>
      </c>
      <c r="C14" s="368"/>
      <c r="D14" s="388"/>
      <c r="E14" s="389"/>
      <c r="F14" s="367"/>
      <c r="G14" s="390">
        <f>ROUND(D14*E14*F14/1000,1)</f>
        <v>0</v>
      </c>
      <c r="H14" s="368"/>
      <c r="I14" s="388"/>
      <c r="J14" s="389"/>
      <c r="K14" s="367"/>
      <c r="L14" s="390">
        <f>ROUND(I14*J14*K14/1000,1)</f>
        <v>0</v>
      </c>
      <c r="M14" s="391">
        <f>G14+L14</f>
        <v>0</v>
      </c>
      <c r="N14" s="346" t="s">
        <v>84</v>
      </c>
      <c r="O14" s="278">
        <v>27254</v>
      </c>
      <c r="P14" s="278">
        <v>519790</v>
      </c>
    </row>
    <row r="15" spans="1:16" s="184" customFormat="1" ht="18.75" customHeight="1" thickBot="1" x14ac:dyDescent="0.25">
      <c r="A15" s="392" t="s">
        <v>967</v>
      </c>
      <c r="B15" s="370" t="s">
        <v>784</v>
      </c>
      <c r="C15" s="393"/>
      <c r="D15" s="394"/>
      <c r="E15" s="395"/>
      <c r="F15" s="396"/>
      <c r="G15" s="390">
        <f>ROUND(D15*E15*F15/1000,1)</f>
        <v>0</v>
      </c>
      <c r="H15" s="393"/>
      <c r="I15" s="394"/>
      <c r="J15" s="395"/>
      <c r="K15" s="396"/>
      <c r="L15" s="390">
        <f>ROUND(I15*J15*K15/1000,1)</f>
        <v>0</v>
      </c>
      <c r="M15" s="397">
        <f>G15+L15</f>
        <v>0</v>
      </c>
      <c r="N15" s="346" t="s">
        <v>85</v>
      </c>
      <c r="O15" s="278">
        <v>36547</v>
      </c>
      <c r="P15" s="278">
        <v>2932564</v>
      </c>
    </row>
    <row r="16" spans="1:16" s="405" customFormat="1" ht="28.5" customHeight="1" thickBot="1" x14ac:dyDescent="0.25">
      <c r="A16" s="398" t="s">
        <v>968</v>
      </c>
      <c r="B16" s="399" t="s">
        <v>781</v>
      </c>
      <c r="C16" s="399" t="s">
        <v>15</v>
      </c>
      <c r="D16" s="400" t="s">
        <v>15</v>
      </c>
      <c r="E16" s="401"/>
      <c r="F16" s="401" t="s">
        <v>15</v>
      </c>
      <c r="G16" s="402">
        <f>SUM(G13:G15)</f>
        <v>0</v>
      </c>
      <c r="H16" s="399" t="s">
        <v>15</v>
      </c>
      <c r="I16" s="400" t="s">
        <v>15</v>
      </c>
      <c r="J16" s="401"/>
      <c r="K16" s="401" t="s">
        <v>15</v>
      </c>
      <c r="L16" s="402">
        <f>SUM(L13:L15)</f>
        <v>0</v>
      </c>
      <c r="M16" s="363">
        <f>G16+L16</f>
        <v>0</v>
      </c>
      <c r="N16" s="403" t="s">
        <v>86</v>
      </c>
      <c r="O16" s="404">
        <v>38172</v>
      </c>
      <c r="P16" s="404">
        <v>179864</v>
      </c>
    </row>
    <row r="17" spans="1:16" s="405" customFormat="1" ht="26.25" customHeight="1" x14ac:dyDescent="0.2">
      <c r="A17" s="406" t="s">
        <v>969</v>
      </c>
      <c r="B17" s="407"/>
      <c r="C17" s="407"/>
      <c r="D17" s="408"/>
      <c r="E17" s="409"/>
      <c r="F17" s="409"/>
      <c r="G17" s="410"/>
      <c r="H17" s="407"/>
      <c r="I17" s="408"/>
      <c r="J17" s="409"/>
      <c r="K17" s="409"/>
      <c r="L17" s="410"/>
      <c r="M17" s="411"/>
      <c r="N17" s="403" t="s">
        <v>87</v>
      </c>
      <c r="O17" s="404">
        <v>29333</v>
      </c>
      <c r="P17" s="404">
        <v>1205013</v>
      </c>
    </row>
    <row r="18" spans="1:16" s="405" customFormat="1" ht="49.9" customHeight="1" thickBot="1" x14ac:dyDescent="0.25">
      <c r="A18" s="387" t="s">
        <v>970</v>
      </c>
      <c r="B18" s="369" t="s">
        <v>794</v>
      </c>
      <c r="C18" s="368"/>
      <c r="D18" s="388"/>
      <c r="E18" s="389"/>
      <c r="F18" s="367"/>
      <c r="G18" s="390">
        <f>ROUND(D18*E18*F18/1000,1)</f>
        <v>0</v>
      </c>
      <c r="H18" s="414" t="s">
        <v>973</v>
      </c>
      <c r="I18" s="388"/>
      <c r="J18" s="389"/>
      <c r="K18" s="367"/>
      <c r="L18" s="390">
        <f>ROUND(I18*J18*K18/1000,1)</f>
        <v>0</v>
      </c>
      <c r="M18" s="391">
        <f>G18+L18</f>
        <v>0</v>
      </c>
      <c r="N18" s="403" t="s">
        <v>88</v>
      </c>
      <c r="O18" s="404">
        <v>37546</v>
      </c>
      <c r="P18" s="404">
        <v>397366</v>
      </c>
    </row>
    <row r="19" spans="1:16" s="405" customFormat="1" ht="27.75" customHeight="1" x14ac:dyDescent="0.2">
      <c r="A19" s="387" t="s">
        <v>971</v>
      </c>
      <c r="B19" s="369" t="s">
        <v>795</v>
      </c>
      <c r="C19" s="368"/>
      <c r="D19" s="388"/>
      <c r="E19" s="389"/>
      <c r="F19" s="367">
        <v>1</v>
      </c>
      <c r="G19" s="390">
        <f>ROUND(D19*E19*F19/1000,1)</f>
        <v>0</v>
      </c>
      <c r="H19" s="368"/>
      <c r="I19" s="388">
        <v>0</v>
      </c>
      <c r="J19" s="389"/>
      <c r="K19" s="367"/>
      <c r="L19" s="390">
        <f>ROUND(I19*J19*K19/1000,1)</f>
        <v>0</v>
      </c>
      <c r="M19" s="391">
        <f>G19+L19</f>
        <v>0</v>
      </c>
      <c r="N19" s="403" t="s">
        <v>89</v>
      </c>
      <c r="O19" s="404">
        <v>26120</v>
      </c>
      <c r="P19" s="404">
        <v>664429</v>
      </c>
    </row>
    <row r="20" spans="1:16" s="405" customFormat="1" ht="30.6" customHeight="1" thickBot="1" x14ac:dyDescent="0.25">
      <c r="A20" s="412" t="s">
        <v>972</v>
      </c>
      <c r="B20" s="413" t="s">
        <v>796</v>
      </c>
      <c r="C20" s="414"/>
      <c r="D20" s="415"/>
      <c r="E20" s="416"/>
      <c r="F20" s="417"/>
      <c r="G20" s="390">
        <f>ROUND(D20*E20*F20/1000,1)</f>
        <v>0</v>
      </c>
      <c r="H20" s="414"/>
      <c r="I20" s="415"/>
      <c r="J20" s="416"/>
      <c r="K20" s="417"/>
      <c r="L20" s="390">
        <f>ROUND(I20*J20*K20/1000,1)</f>
        <v>0</v>
      </c>
      <c r="M20" s="391">
        <f>G20+L20</f>
        <v>0</v>
      </c>
      <c r="N20" s="403" t="s">
        <v>90</v>
      </c>
      <c r="O20" s="404">
        <v>26517</v>
      </c>
      <c r="P20" s="404">
        <v>976947</v>
      </c>
    </row>
    <row r="21" spans="1:16" s="420" customFormat="1" ht="26.25" thickBot="1" x14ac:dyDescent="0.25">
      <c r="A21" s="362" t="s">
        <v>974</v>
      </c>
      <c r="B21" s="418" t="s">
        <v>793</v>
      </c>
      <c r="C21" s="399" t="s">
        <v>15</v>
      </c>
      <c r="D21" s="400" t="s">
        <v>15</v>
      </c>
      <c r="E21" s="401"/>
      <c r="F21" s="401" t="s">
        <v>15</v>
      </c>
      <c r="G21" s="419">
        <f>SUM(G18:G20)</f>
        <v>0</v>
      </c>
      <c r="H21" s="399" t="s">
        <v>15</v>
      </c>
      <c r="I21" s="400" t="s">
        <v>15</v>
      </c>
      <c r="J21" s="401" t="s">
        <v>15</v>
      </c>
      <c r="K21" s="401" t="s">
        <v>15</v>
      </c>
      <c r="L21" s="419">
        <f>SUM(L18:L20)</f>
        <v>0</v>
      </c>
      <c r="M21" s="363">
        <f>G21+L21</f>
        <v>0</v>
      </c>
      <c r="N21" s="403" t="s">
        <v>91</v>
      </c>
      <c r="O21" s="404">
        <v>24280</v>
      </c>
      <c r="P21" s="404">
        <v>1904622</v>
      </c>
    </row>
    <row r="22" spans="1:16" ht="28.5" customHeight="1" thickBot="1" x14ac:dyDescent="0.25">
      <c r="A22" s="362" t="s">
        <v>1111</v>
      </c>
      <c r="B22" s="418" t="s">
        <v>804</v>
      </c>
      <c r="C22" s="399" t="s">
        <v>15</v>
      </c>
      <c r="D22" s="400" t="s">
        <v>15</v>
      </c>
      <c r="E22" s="401" t="s">
        <v>15</v>
      </c>
      <c r="F22" s="401" t="s">
        <v>15</v>
      </c>
      <c r="G22" s="419">
        <f>G16+G21</f>
        <v>0</v>
      </c>
      <c r="H22" s="399" t="s">
        <v>15</v>
      </c>
      <c r="I22" s="400" t="s">
        <v>15</v>
      </c>
      <c r="J22" s="401" t="s">
        <v>15</v>
      </c>
      <c r="K22" s="401" t="s">
        <v>15</v>
      </c>
      <c r="L22" s="419">
        <f>L16+L21</f>
        <v>0</v>
      </c>
      <c r="M22" s="421">
        <f>M16+M21</f>
        <v>0</v>
      </c>
      <c r="N22" s="373" t="s">
        <v>93</v>
      </c>
      <c r="O22" s="374">
        <v>43008</v>
      </c>
      <c r="P22" s="374">
        <v>2139877</v>
      </c>
    </row>
    <row r="23" spans="1:16" ht="6" customHeight="1" x14ac:dyDescent="0.2">
      <c r="A23" s="341"/>
      <c r="B23" s="353"/>
      <c r="C23" s="422"/>
      <c r="D23" s="423"/>
      <c r="E23" s="424"/>
      <c r="F23" s="424"/>
      <c r="G23" s="424"/>
      <c r="H23" s="424"/>
      <c r="I23" s="424"/>
      <c r="J23" s="424"/>
      <c r="K23" s="424"/>
      <c r="L23" s="424"/>
      <c r="M23" s="424"/>
      <c r="N23" s="373" t="s">
        <v>94</v>
      </c>
      <c r="O23" s="374">
        <v>40735</v>
      </c>
      <c r="P23" s="374">
        <v>1493130</v>
      </c>
    </row>
    <row r="24" spans="1:16" s="427" customFormat="1" ht="15.75" customHeight="1" x14ac:dyDescent="0.2">
      <c r="A24" s="1321" t="s">
        <v>975</v>
      </c>
      <c r="B24" s="1321"/>
      <c r="C24" s="1321"/>
      <c r="D24" s="1321"/>
      <c r="E24" s="1321"/>
      <c r="F24" s="1321"/>
      <c r="G24" s="1321"/>
      <c r="H24" s="1321"/>
      <c r="I24" s="1322"/>
      <c r="J24" s="1322"/>
      <c r="K24" s="1322"/>
      <c r="L24" s="1322"/>
      <c r="M24" s="1322"/>
      <c r="N24" s="425" t="s">
        <v>95</v>
      </c>
      <c r="O24" s="426">
        <v>28677</v>
      </c>
      <c r="P24" s="426">
        <v>1957619</v>
      </c>
    </row>
    <row r="25" spans="1:16" ht="8.25" customHeight="1" x14ac:dyDescent="0.2"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33"/>
      <c r="N25" s="373" t="s">
        <v>96</v>
      </c>
      <c r="O25" s="374">
        <v>45750</v>
      </c>
      <c r="P25" s="374">
        <v>1025799</v>
      </c>
    </row>
    <row r="26" spans="1:16" x14ac:dyDescent="0.2">
      <c r="A26" s="113" t="s">
        <v>1129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33"/>
      <c r="N26" s="373" t="s">
        <v>104</v>
      </c>
      <c r="O26" s="374">
        <v>35732</v>
      </c>
      <c r="P26" s="374">
        <v>966559</v>
      </c>
    </row>
    <row r="27" spans="1:16" ht="12.75" customHeight="1" x14ac:dyDescent="0.2">
      <c r="L27" s="428"/>
      <c r="N27" s="373" t="s">
        <v>105</v>
      </c>
      <c r="O27" s="374">
        <v>30172</v>
      </c>
      <c r="P27" s="374">
        <v>1888104</v>
      </c>
    </row>
    <row r="28" spans="1:16" ht="12.75" customHeight="1" x14ac:dyDescent="0.2">
      <c r="L28" s="428"/>
      <c r="N28" s="373" t="s">
        <v>106</v>
      </c>
      <c r="O28" s="374">
        <v>26508</v>
      </c>
      <c r="P28" s="374">
        <v>848745</v>
      </c>
    </row>
    <row r="29" spans="1:16" ht="12.75" customHeight="1" x14ac:dyDescent="0.2">
      <c r="L29" s="428"/>
      <c r="N29" s="373" t="s">
        <v>107</v>
      </c>
      <c r="O29" s="374">
        <v>38981</v>
      </c>
      <c r="P29" s="374">
        <v>1878631</v>
      </c>
    </row>
    <row r="30" spans="1:16" ht="12.75" customHeight="1" x14ac:dyDescent="0.2">
      <c r="L30" s="428"/>
      <c r="N30" s="373" t="s">
        <v>108</v>
      </c>
      <c r="O30" s="374">
        <v>35577</v>
      </c>
      <c r="P30" s="374">
        <v>774022</v>
      </c>
    </row>
    <row r="31" spans="1:16" ht="12.75" customHeight="1" x14ac:dyDescent="0.2">
      <c r="L31" s="428"/>
      <c r="N31" s="373" t="s">
        <v>109</v>
      </c>
      <c r="O31" s="374">
        <v>34752</v>
      </c>
      <c r="P31" s="374">
        <v>800385</v>
      </c>
    </row>
    <row r="32" spans="1:16" ht="12.75" customHeight="1" x14ac:dyDescent="0.2">
      <c r="L32" s="428"/>
      <c r="N32" s="373" t="s">
        <v>110</v>
      </c>
      <c r="O32" s="374">
        <v>68829</v>
      </c>
      <c r="P32" s="374">
        <v>249125</v>
      </c>
    </row>
    <row r="33" spans="12:16" ht="12.75" customHeight="1" x14ac:dyDescent="0.2">
      <c r="L33" s="428"/>
      <c r="N33" s="373" t="s">
        <v>111</v>
      </c>
      <c r="O33" s="374">
        <v>32475</v>
      </c>
      <c r="P33" s="374">
        <v>2066601</v>
      </c>
    </row>
    <row r="34" spans="12:16" ht="12.75" customHeight="1" x14ac:dyDescent="0.2">
      <c r="L34" s="428"/>
      <c r="N34" s="373" t="s">
        <v>112</v>
      </c>
      <c r="O34" s="374">
        <v>25580</v>
      </c>
      <c r="P34" s="374">
        <v>1100535</v>
      </c>
    </row>
    <row r="35" spans="12:16" ht="12.75" customHeight="1" x14ac:dyDescent="0.2">
      <c r="L35" s="428"/>
      <c r="N35" s="373" t="s">
        <v>1152</v>
      </c>
      <c r="O35" s="374">
        <v>25560</v>
      </c>
      <c r="P35" s="374">
        <v>547101</v>
      </c>
    </row>
    <row r="36" spans="12:16" x14ac:dyDescent="0.2">
      <c r="L36" s="428"/>
      <c r="N36" s="373" t="s">
        <v>114</v>
      </c>
      <c r="O36" s="374">
        <v>26585</v>
      </c>
      <c r="P36" s="374">
        <v>738657</v>
      </c>
    </row>
    <row r="37" spans="12:16" x14ac:dyDescent="0.2">
      <c r="L37" s="428"/>
      <c r="N37" s="373" t="s">
        <v>115</v>
      </c>
      <c r="O37" s="374">
        <v>29183</v>
      </c>
      <c r="P37" s="374">
        <v>948216</v>
      </c>
    </row>
    <row r="38" spans="12:16" x14ac:dyDescent="0.2">
      <c r="L38" s="428"/>
      <c r="N38" s="373" t="s">
        <v>116</v>
      </c>
      <c r="O38" s="374">
        <v>38448</v>
      </c>
      <c r="P38" s="374">
        <v>1312214</v>
      </c>
    </row>
    <row r="39" spans="12:16" ht="12.75" customHeight="1" x14ac:dyDescent="0.2">
      <c r="L39" s="428"/>
      <c r="N39" s="373" t="s">
        <v>117</v>
      </c>
      <c r="O39" s="374">
        <v>30870</v>
      </c>
      <c r="P39" s="374">
        <v>950242</v>
      </c>
    </row>
    <row r="40" spans="12:16" x14ac:dyDescent="0.2">
      <c r="L40" s="428"/>
      <c r="N40" s="373" t="s">
        <v>118</v>
      </c>
      <c r="O40" s="374">
        <v>83226</v>
      </c>
      <c r="P40" s="374">
        <v>111751</v>
      </c>
    </row>
    <row r="41" spans="12:16" x14ac:dyDescent="0.2">
      <c r="L41" s="428"/>
      <c r="N41" s="373" t="s">
        <v>119</v>
      </c>
      <c r="O41" s="374">
        <v>49490</v>
      </c>
      <c r="P41" s="374">
        <v>5540810</v>
      </c>
    </row>
    <row r="42" spans="12:16" ht="12.75" customHeight="1" x14ac:dyDescent="0.2">
      <c r="L42" s="428"/>
      <c r="N42" s="373" t="s">
        <v>120</v>
      </c>
      <c r="O42" s="374">
        <v>57845</v>
      </c>
      <c r="P42" s="374">
        <v>633618</v>
      </c>
    </row>
    <row r="43" spans="12:16" x14ac:dyDescent="0.2">
      <c r="L43" s="428"/>
      <c r="N43" s="373" t="s">
        <v>121</v>
      </c>
      <c r="O43" s="374">
        <v>34899</v>
      </c>
      <c r="P43" s="374">
        <v>2663616</v>
      </c>
    </row>
    <row r="44" spans="12:16" x14ac:dyDescent="0.2">
      <c r="L44" s="428"/>
      <c r="N44" s="373" t="s">
        <v>122</v>
      </c>
      <c r="O44" s="374">
        <v>31221</v>
      </c>
      <c r="P44" s="374">
        <v>516167</v>
      </c>
    </row>
    <row r="45" spans="12:16" x14ac:dyDescent="0.2">
      <c r="L45" s="428"/>
      <c r="N45" s="373" t="s">
        <v>123</v>
      </c>
      <c r="O45" s="374">
        <v>33972</v>
      </c>
      <c r="P45" s="374">
        <v>2131289</v>
      </c>
    </row>
    <row r="46" spans="12:16" x14ac:dyDescent="0.2">
      <c r="L46" s="428"/>
      <c r="N46" s="373" t="s">
        <v>1153</v>
      </c>
      <c r="O46" s="374">
        <v>33452</v>
      </c>
      <c r="P46" s="374">
        <v>1565520</v>
      </c>
    </row>
    <row r="47" spans="12:16" x14ac:dyDescent="0.2">
      <c r="L47" s="428"/>
      <c r="N47" s="373" t="s">
        <v>125</v>
      </c>
      <c r="O47" s="374">
        <v>27966</v>
      </c>
      <c r="P47" s="374">
        <v>1631760</v>
      </c>
    </row>
    <row r="48" spans="12:16" x14ac:dyDescent="0.2">
      <c r="L48" s="428"/>
      <c r="N48" s="373" t="s">
        <v>126</v>
      </c>
      <c r="O48" s="374">
        <v>27196</v>
      </c>
      <c r="P48" s="374">
        <v>651668</v>
      </c>
    </row>
    <row r="49" spans="12:16" x14ac:dyDescent="0.2">
      <c r="L49" s="428"/>
      <c r="N49" s="373" t="s">
        <v>127</v>
      </c>
      <c r="O49" s="374">
        <v>27459</v>
      </c>
      <c r="P49" s="374">
        <v>1106153</v>
      </c>
    </row>
    <row r="50" spans="12:16" x14ac:dyDescent="0.2">
      <c r="L50" s="428"/>
      <c r="N50" s="373" t="s">
        <v>128</v>
      </c>
      <c r="O50" s="374">
        <v>36869</v>
      </c>
      <c r="P50" s="374">
        <v>2090972</v>
      </c>
    </row>
    <row r="51" spans="12:16" x14ac:dyDescent="0.2">
      <c r="L51" s="428"/>
      <c r="N51" s="373" t="s">
        <v>129</v>
      </c>
      <c r="O51" s="374">
        <v>25694</v>
      </c>
      <c r="P51" s="374">
        <v>560521</v>
      </c>
    </row>
    <row r="52" spans="12:16" x14ac:dyDescent="0.2">
      <c r="L52" s="428"/>
      <c r="N52" s="373" t="s">
        <v>130</v>
      </c>
      <c r="O52" s="374">
        <v>29661</v>
      </c>
      <c r="P52" s="374">
        <v>3279410</v>
      </c>
    </row>
    <row r="53" spans="12:16" x14ac:dyDescent="0.2">
      <c r="L53" s="428"/>
      <c r="N53" s="373" t="s">
        <v>131</v>
      </c>
      <c r="O53" s="374">
        <v>29678</v>
      </c>
      <c r="P53" s="374">
        <v>941910</v>
      </c>
    </row>
    <row r="54" spans="12:16" x14ac:dyDescent="0.2">
      <c r="L54" s="428"/>
      <c r="N54" s="373" t="s">
        <v>132</v>
      </c>
      <c r="O54" s="374">
        <v>32647</v>
      </c>
      <c r="P54" s="374">
        <v>2469659</v>
      </c>
    </row>
    <row r="55" spans="12:16" x14ac:dyDescent="0.2">
      <c r="L55" s="428"/>
      <c r="N55" s="373" t="s">
        <v>133</v>
      </c>
      <c r="O55" s="374">
        <v>26932</v>
      </c>
      <c r="P55" s="374">
        <v>1981318</v>
      </c>
    </row>
    <row r="56" spans="12:16" x14ac:dyDescent="0.2">
      <c r="L56" s="428"/>
      <c r="N56" s="373" t="s">
        <v>134</v>
      </c>
      <c r="O56" s="374">
        <v>68427</v>
      </c>
      <c r="P56" s="374">
        <v>385032</v>
      </c>
    </row>
    <row r="57" spans="12:16" x14ac:dyDescent="0.2">
      <c r="L57" s="428"/>
      <c r="N57" s="373" t="s">
        <v>135</v>
      </c>
      <c r="O57" s="374">
        <v>35999</v>
      </c>
      <c r="P57" s="374">
        <v>3435797</v>
      </c>
    </row>
    <row r="58" spans="12:16" x14ac:dyDescent="0.2">
      <c r="L58" s="428"/>
      <c r="N58" s="373" t="s">
        <v>136</v>
      </c>
      <c r="O58" s="374">
        <v>27282</v>
      </c>
      <c r="P58" s="374">
        <v>796261</v>
      </c>
    </row>
    <row r="59" spans="12:16" x14ac:dyDescent="0.2">
      <c r="L59" s="428"/>
      <c r="N59" s="373" t="s">
        <v>137</v>
      </c>
      <c r="O59" s="374">
        <v>27302</v>
      </c>
      <c r="P59" s="374">
        <v>864614</v>
      </c>
    </row>
    <row r="60" spans="12:16" x14ac:dyDescent="0.2">
      <c r="L60" s="428"/>
      <c r="N60" s="373" t="s">
        <v>138</v>
      </c>
      <c r="O60" s="374">
        <v>30722</v>
      </c>
      <c r="P60" s="374">
        <v>1106891</v>
      </c>
    </row>
    <row r="61" spans="12:16" x14ac:dyDescent="0.2">
      <c r="L61" s="428"/>
    </row>
    <row r="62" spans="12:16" x14ac:dyDescent="0.2">
      <c r="L62" s="428"/>
    </row>
    <row r="63" spans="12:16" x14ac:dyDescent="0.2">
      <c r="L63" s="428"/>
    </row>
    <row r="64" spans="12:16" x14ac:dyDescent="0.2">
      <c r="L64" s="428"/>
    </row>
    <row r="65" spans="12:12" x14ac:dyDescent="0.2">
      <c r="L65" s="428"/>
    </row>
    <row r="66" spans="12:12" x14ac:dyDescent="0.2">
      <c r="L66" s="428"/>
    </row>
    <row r="67" spans="12:12" x14ac:dyDescent="0.2">
      <c r="L67" s="428"/>
    </row>
    <row r="68" spans="12:12" x14ac:dyDescent="0.2">
      <c r="L68" s="428"/>
    </row>
  </sheetData>
  <mergeCells count="12">
    <mergeCell ref="B7:L7"/>
    <mergeCell ref="I1:M1"/>
    <mergeCell ref="A2:L2"/>
    <mergeCell ref="B4:L4"/>
    <mergeCell ref="B5:L5"/>
    <mergeCell ref="A24:M24"/>
    <mergeCell ref="A8:K8"/>
    <mergeCell ref="A9:A10"/>
    <mergeCell ref="B9:B10"/>
    <mergeCell ref="C9:G9"/>
    <mergeCell ref="H9:L9"/>
    <mergeCell ref="M9:M10"/>
  </mergeCells>
  <pageMargins left="0.70866141732283472" right="0.22" top="0.27559055118110237" bottom="0.15748031496062992" header="0.31496062992125984" footer="0.31496062992125984"/>
  <pageSetup paperSize="9" scale="89" orientation="landscape" r:id="rId1"/>
  <colBreaks count="1" manualBreakCount="1">
    <brk id="13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6">
    <tabColor rgb="FFFF0000"/>
    <pageSetUpPr fitToPage="1"/>
  </sheetPr>
  <dimension ref="A1:J69"/>
  <sheetViews>
    <sheetView topLeftCell="A16" workbookViewId="0">
      <selection activeCell="G18" sqref="G18"/>
    </sheetView>
  </sheetViews>
  <sheetFormatPr defaultColWidth="9.140625" defaultRowHeight="12.75" x14ac:dyDescent="0.2"/>
  <cols>
    <col min="1" max="1" width="40.42578125" style="117" customWidth="1"/>
    <col min="2" max="2" width="5.140625" style="117" customWidth="1"/>
    <col min="3" max="3" width="12.85546875" style="117" customWidth="1"/>
    <col min="4" max="4" width="14.85546875" style="117" customWidth="1"/>
    <col min="5" max="5" width="13.85546875" style="117" customWidth="1"/>
    <col min="6" max="6" width="12.5703125" style="117" customWidth="1"/>
    <col min="7" max="7" width="42.5703125" style="117" customWidth="1"/>
    <col min="8" max="8" width="29.7109375" style="113" customWidth="1"/>
    <col min="9" max="16384" width="9.140625" style="117"/>
  </cols>
  <sheetData>
    <row r="1" spans="1:10" ht="13.5" customHeight="1" x14ac:dyDescent="0.2">
      <c r="F1" s="273"/>
      <c r="G1" s="273" t="s">
        <v>1093</v>
      </c>
      <c r="H1" s="274" t="s">
        <v>70</v>
      </c>
      <c r="I1" s="276">
        <v>27250</v>
      </c>
      <c r="J1" s="276">
        <v>337020</v>
      </c>
    </row>
    <row r="2" spans="1:10" ht="45.6" customHeight="1" x14ac:dyDescent="0.2">
      <c r="A2" s="1142" t="s">
        <v>1384</v>
      </c>
      <c r="B2" s="1142"/>
      <c r="C2" s="1142"/>
      <c r="D2" s="1142"/>
      <c r="E2" s="1142"/>
      <c r="F2" s="1142"/>
      <c r="G2" s="1142"/>
      <c r="H2" s="274" t="s">
        <v>71</v>
      </c>
      <c r="I2" s="276">
        <v>29722</v>
      </c>
      <c r="J2" s="276">
        <v>155337</v>
      </c>
    </row>
    <row r="3" spans="1:10" ht="45.6" customHeight="1" x14ac:dyDescent="0.2">
      <c r="A3" s="1190" t="s">
        <v>1375</v>
      </c>
      <c r="B3" s="1190"/>
      <c r="C3" s="1332"/>
      <c r="D3" s="1190"/>
      <c r="E3" s="1190"/>
      <c r="F3" s="1190"/>
      <c r="G3" s="1190"/>
      <c r="H3" s="274"/>
      <c r="I3" s="276"/>
      <c r="J3" s="276"/>
    </row>
    <row r="4" spans="1:10" s="119" customFormat="1" ht="15.75" customHeight="1" x14ac:dyDescent="0.2">
      <c r="A4" s="1191" t="s">
        <v>1100</v>
      </c>
      <c r="B4" s="1191"/>
      <c r="C4" s="1191"/>
      <c r="D4" s="1191"/>
      <c r="E4" s="1191"/>
      <c r="F4" s="1191"/>
      <c r="G4" s="1333"/>
      <c r="H4" s="355" t="s">
        <v>73</v>
      </c>
      <c r="I4" s="277">
        <v>37489</v>
      </c>
      <c r="J4" s="277">
        <v>716173</v>
      </c>
    </row>
    <row r="5" spans="1:10" s="119" customFormat="1" ht="11.25" x14ac:dyDescent="0.2">
      <c r="A5" s="120"/>
      <c r="B5" s="120"/>
      <c r="C5" s="120"/>
      <c r="D5" s="120"/>
      <c r="E5" s="120"/>
      <c r="F5" s="120"/>
      <c r="G5" s="120"/>
      <c r="H5" s="355" t="s">
        <v>74</v>
      </c>
      <c r="I5" s="277">
        <v>26374</v>
      </c>
      <c r="J5" s="277">
        <v>1617160</v>
      </c>
    </row>
    <row r="6" spans="1:10" s="184" customFormat="1" ht="9.75" customHeight="1" x14ac:dyDescent="0.2">
      <c r="A6" s="120"/>
      <c r="B6" s="120"/>
      <c r="C6" s="120"/>
      <c r="D6" s="120"/>
      <c r="E6" s="120"/>
      <c r="F6" s="120"/>
      <c r="G6" s="120"/>
      <c r="H6" s="429" t="s">
        <v>76</v>
      </c>
      <c r="I6" s="278">
        <v>24267</v>
      </c>
      <c r="J6" s="278">
        <v>532478</v>
      </c>
    </row>
    <row r="7" spans="1:10" s="184" customFormat="1" ht="11.25" customHeight="1" thickBot="1" x14ac:dyDescent="0.25">
      <c r="A7" s="119"/>
      <c r="B7" s="122"/>
      <c r="C7" s="122"/>
      <c r="D7" s="123"/>
      <c r="E7" s="120"/>
      <c r="F7" s="120"/>
      <c r="G7" s="120"/>
      <c r="H7" s="429" t="s">
        <v>77</v>
      </c>
      <c r="I7" s="278">
        <v>24921</v>
      </c>
      <c r="J7" s="278">
        <v>213622</v>
      </c>
    </row>
    <row r="8" spans="1:10" ht="117.75" customHeight="1" x14ac:dyDescent="0.2">
      <c r="A8" s="430" t="s">
        <v>976</v>
      </c>
      <c r="B8" s="366" t="s">
        <v>753</v>
      </c>
      <c r="C8" s="366" t="s">
        <v>977</v>
      </c>
      <c r="D8" s="126" t="s">
        <v>978</v>
      </c>
      <c r="E8" s="126" t="s">
        <v>979</v>
      </c>
      <c r="F8" s="126" t="s">
        <v>980</v>
      </c>
      <c r="G8" s="127" t="s">
        <v>981</v>
      </c>
      <c r="H8" s="274" t="s">
        <v>78</v>
      </c>
      <c r="I8" s="276">
        <v>25857</v>
      </c>
      <c r="J8" s="276">
        <v>309246</v>
      </c>
    </row>
    <row r="9" spans="1:10" x14ac:dyDescent="0.2">
      <c r="A9" s="281">
        <v>1</v>
      </c>
      <c r="B9" s="284">
        <v>2</v>
      </c>
      <c r="C9" s="284">
        <v>3</v>
      </c>
      <c r="D9" s="284">
        <v>4</v>
      </c>
      <c r="E9" s="284">
        <v>5</v>
      </c>
      <c r="F9" s="284">
        <v>6</v>
      </c>
      <c r="G9" s="431">
        <v>7</v>
      </c>
      <c r="H9" s="274" t="s">
        <v>79</v>
      </c>
      <c r="I9" s="276">
        <v>35726</v>
      </c>
      <c r="J9" s="276">
        <v>542345</v>
      </c>
    </row>
    <row r="10" spans="1:10" ht="15" customHeight="1" x14ac:dyDescent="0.2">
      <c r="A10" s="432" t="s">
        <v>964</v>
      </c>
      <c r="B10" s="433"/>
      <c r="C10" s="434"/>
      <c r="D10" s="434"/>
      <c r="E10" s="434"/>
      <c r="F10" s="433"/>
      <c r="G10" s="435"/>
      <c r="H10" s="274" t="s">
        <v>80</v>
      </c>
      <c r="I10" s="276">
        <v>49734</v>
      </c>
      <c r="J10" s="276">
        <v>704327</v>
      </c>
    </row>
    <row r="11" spans="1:10" ht="60.6" customHeight="1" x14ac:dyDescent="0.2">
      <c r="A11" s="436" t="s">
        <v>982</v>
      </c>
      <c r="B11" s="369" t="s">
        <v>782</v>
      </c>
      <c r="C11" s="368"/>
      <c r="D11" s="309"/>
      <c r="E11" s="437"/>
      <c r="F11" s="83">
        <f>ROUND(C11*D11*E11/1000,1)</f>
        <v>0</v>
      </c>
      <c r="G11" s="438" t="s">
        <v>1108</v>
      </c>
      <c r="H11" s="274" t="s">
        <v>81</v>
      </c>
      <c r="I11" s="276">
        <v>26700</v>
      </c>
      <c r="J11" s="276">
        <v>552779</v>
      </c>
    </row>
    <row r="12" spans="1:10" ht="14.25" customHeight="1" x14ac:dyDescent="0.2">
      <c r="A12" s="436" t="s">
        <v>983</v>
      </c>
      <c r="B12" s="369" t="s">
        <v>783</v>
      </c>
      <c r="C12" s="368"/>
      <c r="D12" s="309">
        <v>0</v>
      </c>
      <c r="E12" s="437">
        <v>0</v>
      </c>
      <c r="F12" s="83">
        <f>ROUND(C12*D12*E12/1000,1)</f>
        <v>0</v>
      </c>
      <c r="G12" s="438"/>
      <c r="H12" s="274" t="s">
        <v>82</v>
      </c>
      <c r="I12" s="276">
        <v>26276</v>
      </c>
      <c r="J12" s="276">
        <v>648917</v>
      </c>
    </row>
    <row r="13" spans="1:10" ht="14.25" customHeight="1" x14ac:dyDescent="0.2">
      <c r="A13" s="436" t="s">
        <v>984</v>
      </c>
      <c r="B13" s="369" t="s">
        <v>784</v>
      </c>
      <c r="C13" s="368"/>
      <c r="D13" s="309">
        <v>0</v>
      </c>
      <c r="E13" s="437">
        <v>0</v>
      </c>
      <c r="F13" s="83">
        <f>ROUND(C13*D13*E13/1000,1)</f>
        <v>0</v>
      </c>
      <c r="G13" s="438"/>
      <c r="H13" s="274" t="s">
        <v>83</v>
      </c>
      <c r="I13" s="276">
        <v>80008</v>
      </c>
      <c r="J13" s="276">
        <v>614724</v>
      </c>
    </row>
    <row r="14" spans="1:10" s="341" customFormat="1" ht="15.6" customHeight="1" x14ac:dyDescent="0.2">
      <c r="A14" s="436" t="s">
        <v>1097</v>
      </c>
      <c r="B14" s="369" t="s">
        <v>787</v>
      </c>
      <c r="C14" s="368"/>
      <c r="D14" s="309"/>
      <c r="E14" s="437"/>
      <c r="F14" s="83">
        <f>ROUND(C14*D14*E14/1000,1)</f>
        <v>0</v>
      </c>
      <c r="G14" s="438"/>
      <c r="H14" s="439" t="s">
        <v>84</v>
      </c>
      <c r="I14" s="340">
        <v>27254</v>
      </c>
      <c r="J14" s="340">
        <v>519790</v>
      </c>
    </row>
    <row r="15" spans="1:10" ht="15" customHeight="1" x14ac:dyDescent="0.2">
      <c r="A15" s="436" t="s">
        <v>985</v>
      </c>
      <c r="B15" s="369" t="s">
        <v>15</v>
      </c>
      <c r="C15" s="369" t="s">
        <v>15</v>
      </c>
      <c r="D15" s="741" t="s">
        <v>15</v>
      </c>
      <c r="E15" s="742" t="s">
        <v>15</v>
      </c>
      <c r="F15" s="440"/>
      <c r="G15" s="441"/>
      <c r="H15" s="274" t="s">
        <v>85</v>
      </c>
      <c r="I15" s="276">
        <v>36547</v>
      </c>
      <c r="J15" s="276">
        <v>2932564</v>
      </c>
    </row>
    <row r="16" spans="1:10" ht="46.15" customHeight="1" thickBot="1" x14ac:dyDescent="0.25">
      <c r="A16" s="732" t="s">
        <v>1096</v>
      </c>
      <c r="B16" s="369" t="s">
        <v>788</v>
      </c>
      <c r="C16" s="368"/>
      <c r="D16" s="309"/>
      <c r="E16" s="437"/>
      <c r="F16" s="83">
        <f>ROUND(C16*D16*E16/1000,1)</f>
        <v>0</v>
      </c>
      <c r="G16" s="438"/>
      <c r="H16" s="274" t="s">
        <v>86</v>
      </c>
      <c r="I16" s="276">
        <v>38172</v>
      </c>
      <c r="J16" s="276">
        <v>179864</v>
      </c>
    </row>
    <row r="17" spans="1:10" ht="28.9" customHeight="1" thickBot="1" x14ac:dyDescent="0.25">
      <c r="A17" s="442" t="s">
        <v>986</v>
      </c>
      <c r="B17" s="443" t="s">
        <v>781</v>
      </c>
      <c r="C17" s="444" t="s">
        <v>845</v>
      </c>
      <c r="D17" s="444" t="s">
        <v>845</v>
      </c>
      <c r="E17" s="445" t="s">
        <v>845</v>
      </c>
      <c r="F17" s="446">
        <f>SUM(F11:F14,F16)</f>
        <v>0</v>
      </c>
      <c r="G17" s="447" t="s">
        <v>15</v>
      </c>
      <c r="H17" s="274" t="s">
        <v>87</v>
      </c>
      <c r="I17" s="276">
        <v>29333</v>
      </c>
      <c r="J17" s="276">
        <v>1205013</v>
      </c>
    </row>
    <row r="18" spans="1:10" ht="27.6" customHeight="1" x14ac:dyDescent="0.2">
      <c r="A18" s="356" t="s">
        <v>969</v>
      </c>
      <c r="B18" s="448"/>
      <c r="C18" s="448"/>
      <c r="D18" s="448"/>
      <c r="E18" s="448"/>
      <c r="F18" s="448"/>
      <c r="G18" s="449"/>
      <c r="H18" s="274" t="s">
        <v>88</v>
      </c>
      <c r="I18" s="276">
        <v>37546</v>
      </c>
      <c r="J18" s="276">
        <v>397366</v>
      </c>
    </row>
    <row r="19" spans="1:10" ht="58.9" customHeight="1" x14ac:dyDescent="0.2">
      <c r="A19" s="436" t="s">
        <v>982</v>
      </c>
      <c r="B19" s="369" t="s">
        <v>794</v>
      </c>
      <c r="C19" s="368"/>
      <c r="D19" s="309"/>
      <c r="E19" s="437"/>
      <c r="F19" s="83">
        <f>ROUND(C19*D19*E19/1000,1)</f>
        <v>0</v>
      </c>
      <c r="G19" s="438"/>
      <c r="H19" s="274" t="s">
        <v>89</v>
      </c>
      <c r="I19" s="276">
        <v>26120</v>
      </c>
      <c r="J19" s="276">
        <v>664429</v>
      </c>
    </row>
    <row r="20" spans="1:10" ht="16.5" customHeight="1" x14ac:dyDescent="0.2">
      <c r="A20" s="436" t="s">
        <v>983</v>
      </c>
      <c r="B20" s="369" t="s">
        <v>795</v>
      </c>
      <c r="C20" s="368"/>
      <c r="D20" s="309">
        <v>0</v>
      </c>
      <c r="E20" s="437">
        <v>0</v>
      </c>
      <c r="F20" s="83">
        <f>ROUND(C20*D20*E20/1000,1)</f>
        <v>0</v>
      </c>
      <c r="G20" s="438"/>
      <c r="H20" s="274" t="s">
        <v>90</v>
      </c>
      <c r="I20" s="276">
        <v>26517</v>
      </c>
      <c r="J20" s="276">
        <v>976947</v>
      </c>
    </row>
    <row r="21" spans="1:10" ht="16.5" customHeight="1" x14ac:dyDescent="0.2">
      <c r="A21" s="436" t="s">
        <v>984</v>
      </c>
      <c r="B21" s="369" t="s">
        <v>796</v>
      </c>
      <c r="C21" s="368"/>
      <c r="D21" s="309">
        <v>0</v>
      </c>
      <c r="E21" s="437">
        <v>0</v>
      </c>
      <c r="F21" s="83">
        <f>ROUND(C21*D21*E21/1000,1)</f>
        <v>0</v>
      </c>
      <c r="G21" s="438"/>
      <c r="H21" s="274" t="s">
        <v>91</v>
      </c>
      <c r="I21" s="276">
        <v>24280</v>
      </c>
      <c r="J21" s="276">
        <v>1904622</v>
      </c>
    </row>
    <row r="22" spans="1:10" ht="63" customHeight="1" x14ac:dyDescent="0.2">
      <c r="A22" s="436" t="s">
        <v>1095</v>
      </c>
      <c r="B22" s="369" t="s">
        <v>797</v>
      </c>
      <c r="C22" s="368"/>
      <c r="D22" s="309"/>
      <c r="E22" s="437"/>
      <c r="F22" s="83">
        <f>ROUND(C22*D22*E22/1000,1)</f>
        <v>0</v>
      </c>
      <c r="G22" s="438"/>
      <c r="H22" s="274" t="s">
        <v>92</v>
      </c>
      <c r="I22" s="276">
        <v>32102</v>
      </c>
      <c r="J22" s="276">
        <v>3981055</v>
      </c>
    </row>
    <row r="23" spans="1:10" ht="13.5" customHeight="1" x14ac:dyDescent="0.2">
      <c r="A23" s="436" t="s">
        <v>985</v>
      </c>
      <c r="B23" s="369" t="s">
        <v>15</v>
      </c>
      <c r="C23" s="369" t="s">
        <v>15</v>
      </c>
      <c r="D23" s="741" t="s">
        <v>15</v>
      </c>
      <c r="E23" s="742" t="s">
        <v>15</v>
      </c>
      <c r="F23" s="440"/>
      <c r="G23" s="441"/>
      <c r="H23" s="274" t="s">
        <v>93</v>
      </c>
      <c r="I23" s="276">
        <v>43008</v>
      </c>
      <c r="J23" s="276">
        <v>2139877</v>
      </c>
    </row>
    <row r="24" spans="1:10" ht="24.75" thickBot="1" x14ac:dyDescent="0.25">
      <c r="A24" s="450" t="s">
        <v>1098</v>
      </c>
      <c r="B24" s="370" t="s">
        <v>799</v>
      </c>
      <c r="C24" s="393"/>
      <c r="D24" s="317"/>
      <c r="E24" s="451"/>
      <c r="F24" s="83">
        <f>ROUND(C24*D24*E24/1000,1)</f>
        <v>0</v>
      </c>
      <c r="G24" s="452" t="s">
        <v>1109</v>
      </c>
      <c r="H24" s="274" t="s">
        <v>94</v>
      </c>
      <c r="I24" s="276">
        <v>40735</v>
      </c>
      <c r="J24" s="276">
        <v>1493130</v>
      </c>
    </row>
    <row r="25" spans="1:10" ht="31.15" customHeight="1" thickBot="1" x14ac:dyDescent="0.25">
      <c r="A25" s="453" t="s">
        <v>987</v>
      </c>
      <c r="B25" s="454" t="s">
        <v>793</v>
      </c>
      <c r="C25" s="455" t="s">
        <v>845</v>
      </c>
      <c r="D25" s="455" t="s">
        <v>845</v>
      </c>
      <c r="E25" s="456" t="s">
        <v>845</v>
      </c>
      <c r="F25" s="227">
        <f>SUM(F19:F22,F24)</f>
        <v>0</v>
      </c>
      <c r="G25" s="457" t="s">
        <v>15</v>
      </c>
      <c r="H25" s="274" t="s">
        <v>95</v>
      </c>
      <c r="I25" s="276">
        <v>28677</v>
      </c>
      <c r="J25" s="276">
        <v>1957619</v>
      </c>
    </row>
    <row r="26" spans="1:10" ht="31.15" customHeight="1" thickBot="1" x14ac:dyDescent="0.25">
      <c r="A26" s="453" t="s">
        <v>1111</v>
      </c>
      <c r="B26" s="454" t="s">
        <v>804</v>
      </c>
      <c r="C26" s="455" t="s">
        <v>15</v>
      </c>
      <c r="D26" s="455" t="s">
        <v>845</v>
      </c>
      <c r="E26" s="456" t="s">
        <v>845</v>
      </c>
      <c r="F26" s="227">
        <f>F17+F25</f>
        <v>0</v>
      </c>
      <c r="G26" s="457" t="s">
        <v>15</v>
      </c>
      <c r="H26" s="274" t="s">
        <v>102</v>
      </c>
      <c r="I26" s="276">
        <v>27398</v>
      </c>
      <c r="J26" s="276">
        <v>1177255</v>
      </c>
    </row>
    <row r="27" spans="1:10" x14ac:dyDescent="0.2">
      <c r="A27" s="1315"/>
      <c r="B27" s="1316"/>
      <c r="C27" s="1316"/>
      <c r="D27" s="1316"/>
      <c r="E27" s="1316"/>
      <c r="F27" s="1316"/>
      <c r="G27" s="1316"/>
      <c r="H27" s="274" t="s">
        <v>103</v>
      </c>
      <c r="I27" s="276">
        <v>31059</v>
      </c>
      <c r="J27" s="276">
        <v>1940106</v>
      </c>
    </row>
    <row r="28" spans="1:10" x14ac:dyDescent="0.2">
      <c r="G28" s="459"/>
      <c r="H28" s="274" t="s">
        <v>112</v>
      </c>
      <c r="I28" s="276">
        <v>25580</v>
      </c>
      <c r="J28" s="276">
        <v>1100535</v>
      </c>
    </row>
    <row r="29" spans="1:10" x14ac:dyDescent="0.2">
      <c r="G29" s="459"/>
      <c r="H29" s="274" t="s">
        <v>1152</v>
      </c>
      <c r="I29" s="276">
        <v>25560</v>
      </c>
      <c r="J29" s="276">
        <v>547101</v>
      </c>
    </row>
    <row r="30" spans="1:10" ht="14.25" customHeight="1" x14ac:dyDescent="0.2">
      <c r="G30" s="459"/>
      <c r="H30" s="274" t="s">
        <v>114</v>
      </c>
      <c r="I30" s="276">
        <v>26585</v>
      </c>
      <c r="J30" s="276">
        <v>738657</v>
      </c>
    </row>
    <row r="31" spans="1:10" x14ac:dyDescent="0.2">
      <c r="G31" s="459"/>
      <c r="H31" s="274" t="s">
        <v>115</v>
      </c>
      <c r="I31" s="276">
        <v>29183</v>
      </c>
      <c r="J31" s="276">
        <v>948216</v>
      </c>
    </row>
    <row r="32" spans="1:10" ht="12.75" customHeight="1" x14ac:dyDescent="0.2">
      <c r="G32" s="459"/>
      <c r="H32" s="274" t="s">
        <v>116</v>
      </c>
      <c r="I32" s="276">
        <v>38448</v>
      </c>
      <c r="J32" s="276">
        <v>1312214</v>
      </c>
    </row>
    <row r="33" spans="7:10" x14ac:dyDescent="0.2">
      <c r="G33" s="459"/>
      <c r="H33" s="274" t="s">
        <v>117</v>
      </c>
      <c r="I33" s="276">
        <v>30870</v>
      </c>
      <c r="J33" s="276">
        <v>950242</v>
      </c>
    </row>
    <row r="34" spans="7:10" x14ac:dyDescent="0.2">
      <c r="G34" s="459"/>
      <c r="H34" s="274" t="s">
        <v>118</v>
      </c>
      <c r="I34" s="276">
        <v>83226</v>
      </c>
      <c r="J34" s="276">
        <v>111751</v>
      </c>
    </row>
    <row r="35" spans="7:10" x14ac:dyDescent="0.2">
      <c r="G35" s="459"/>
      <c r="H35" s="274" t="s">
        <v>119</v>
      </c>
      <c r="I35" s="276">
        <v>49490</v>
      </c>
      <c r="J35" s="276">
        <v>5540810</v>
      </c>
    </row>
    <row r="36" spans="7:10" ht="12.75" customHeight="1" x14ac:dyDescent="0.2">
      <c r="G36" s="459"/>
      <c r="H36" s="274" t="s">
        <v>120</v>
      </c>
      <c r="I36" s="276">
        <v>57845</v>
      </c>
      <c r="J36" s="276">
        <v>633618</v>
      </c>
    </row>
    <row r="37" spans="7:10" ht="12.75" customHeight="1" x14ac:dyDescent="0.2">
      <c r="G37" s="459"/>
      <c r="H37" s="274" t="s">
        <v>121</v>
      </c>
      <c r="I37" s="276">
        <v>34899</v>
      </c>
      <c r="J37" s="276">
        <v>2663616</v>
      </c>
    </row>
    <row r="38" spans="7:10" ht="12.75" customHeight="1" x14ac:dyDescent="0.2">
      <c r="G38" s="459"/>
      <c r="H38" s="274" t="s">
        <v>122</v>
      </c>
      <c r="I38" s="276">
        <v>31221</v>
      </c>
      <c r="J38" s="276">
        <v>516167</v>
      </c>
    </row>
    <row r="39" spans="7:10" ht="12.75" customHeight="1" x14ac:dyDescent="0.2">
      <c r="G39" s="459"/>
      <c r="H39" s="274" t="s">
        <v>123</v>
      </c>
      <c r="I39" s="276">
        <v>33972</v>
      </c>
      <c r="J39" s="276">
        <v>2131289</v>
      </c>
    </row>
    <row r="40" spans="7:10" ht="12.75" customHeight="1" x14ac:dyDescent="0.2">
      <c r="G40" s="459"/>
      <c r="H40" s="274" t="s">
        <v>1153</v>
      </c>
      <c r="I40" s="276">
        <v>33452</v>
      </c>
      <c r="J40" s="276">
        <v>1565520</v>
      </c>
    </row>
    <row r="41" spans="7:10" ht="12.75" customHeight="1" x14ac:dyDescent="0.2">
      <c r="G41" s="459"/>
      <c r="H41" s="274" t="s">
        <v>125</v>
      </c>
      <c r="I41" s="276">
        <v>27966</v>
      </c>
      <c r="J41" s="276">
        <v>1631760</v>
      </c>
    </row>
    <row r="42" spans="7:10" ht="12.75" customHeight="1" x14ac:dyDescent="0.2">
      <c r="G42" s="459"/>
      <c r="H42" s="274" t="s">
        <v>126</v>
      </c>
      <c r="I42" s="276">
        <v>27196</v>
      </c>
      <c r="J42" s="276">
        <v>651668</v>
      </c>
    </row>
    <row r="43" spans="7:10" ht="12.75" customHeight="1" x14ac:dyDescent="0.2">
      <c r="G43" s="459"/>
      <c r="H43" s="274" t="s">
        <v>127</v>
      </c>
      <c r="I43" s="276">
        <v>27459</v>
      </c>
      <c r="J43" s="276">
        <v>1106153</v>
      </c>
    </row>
    <row r="44" spans="7:10" ht="12.75" customHeight="1" x14ac:dyDescent="0.2">
      <c r="G44" s="459"/>
      <c r="H44" s="274" t="s">
        <v>128</v>
      </c>
      <c r="I44" s="276">
        <v>36869</v>
      </c>
      <c r="J44" s="276">
        <v>2090972</v>
      </c>
    </row>
    <row r="45" spans="7:10" x14ac:dyDescent="0.2">
      <c r="G45" s="459"/>
      <c r="H45" s="274" t="s">
        <v>129</v>
      </c>
      <c r="I45" s="276">
        <v>25694</v>
      </c>
      <c r="J45" s="276">
        <v>560521</v>
      </c>
    </row>
    <row r="46" spans="7:10" x14ac:dyDescent="0.2">
      <c r="G46" s="459"/>
      <c r="H46" s="274" t="s">
        <v>130</v>
      </c>
      <c r="I46" s="276">
        <v>29661</v>
      </c>
      <c r="J46" s="276">
        <v>3279410</v>
      </c>
    </row>
    <row r="47" spans="7:10" x14ac:dyDescent="0.2">
      <c r="G47" s="459"/>
    </row>
    <row r="48" spans="7:10" x14ac:dyDescent="0.2">
      <c r="G48" s="459"/>
    </row>
    <row r="49" spans="7:7" x14ac:dyDescent="0.2">
      <c r="G49" s="459"/>
    </row>
    <row r="50" spans="7:7" x14ac:dyDescent="0.2">
      <c r="G50" s="459"/>
    </row>
    <row r="51" spans="7:7" x14ac:dyDescent="0.2">
      <c r="G51" s="459"/>
    </row>
    <row r="52" spans="7:7" x14ac:dyDescent="0.2">
      <c r="G52" s="459"/>
    </row>
    <row r="53" spans="7:7" x14ac:dyDescent="0.2">
      <c r="G53" s="459"/>
    </row>
    <row r="54" spans="7:7" x14ac:dyDescent="0.2">
      <c r="G54" s="459"/>
    </row>
    <row r="55" spans="7:7" x14ac:dyDescent="0.2">
      <c r="G55" s="459"/>
    </row>
    <row r="56" spans="7:7" x14ac:dyDescent="0.2">
      <c r="G56" s="459"/>
    </row>
    <row r="57" spans="7:7" x14ac:dyDescent="0.2">
      <c r="G57" s="459"/>
    </row>
    <row r="58" spans="7:7" x14ac:dyDescent="0.2">
      <c r="G58" s="459"/>
    </row>
    <row r="59" spans="7:7" x14ac:dyDescent="0.2">
      <c r="G59" s="459"/>
    </row>
    <row r="60" spans="7:7" x14ac:dyDescent="0.2">
      <c r="G60" s="459"/>
    </row>
    <row r="61" spans="7:7" x14ac:dyDescent="0.2">
      <c r="G61" s="459"/>
    </row>
    <row r="62" spans="7:7" x14ac:dyDescent="0.2">
      <c r="G62" s="459"/>
    </row>
    <row r="63" spans="7:7" x14ac:dyDescent="0.2">
      <c r="G63" s="459"/>
    </row>
    <row r="64" spans="7:7" x14ac:dyDescent="0.2">
      <c r="G64" s="459"/>
    </row>
    <row r="65" spans="7:7" x14ac:dyDescent="0.2">
      <c r="G65" s="459"/>
    </row>
    <row r="66" spans="7:7" x14ac:dyDescent="0.2">
      <c r="G66" s="459"/>
    </row>
    <row r="67" spans="7:7" x14ac:dyDescent="0.2">
      <c r="G67" s="459"/>
    </row>
    <row r="68" spans="7:7" x14ac:dyDescent="0.2">
      <c r="G68" s="459"/>
    </row>
    <row r="69" spans="7:7" x14ac:dyDescent="0.2">
      <c r="G69" s="459"/>
    </row>
  </sheetData>
  <mergeCells count="4">
    <mergeCell ref="A2:G2"/>
    <mergeCell ref="A3:G3"/>
    <mergeCell ref="A4:G4"/>
    <mergeCell ref="A27:G27"/>
  </mergeCells>
  <pageMargins left="0.25" right="0.25" top="0.75" bottom="0.75" header="0.3" footer="0.3"/>
  <pageSetup paperSize="9" scale="71" orientation="portrait" r:id="rId1"/>
  <colBreaks count="1" manualBreakCount="1">
    <brk id="7" max="1048575" man="1"/>
  </col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7">
    <tabColor theme="0"/>
    <pageSetUpPr fitToPage="1"/>
  </sheetPr>
  <dimension ref="A1:I71"/>
  <sheetViews>
    <sheetView zoomScaleNormal="100" workbookViewId="0">
      <selection activeCell="H7" sqref="H7"/>
    </sheetView>
  </sheetViews>
  <sheetFormatPr defaultColWidth="9.140625" defaultRowHeight="12.75" x14ac:dyDescent="0.2"/>
  <cols>
    <col min="1" max="1" width="45.7109375" style="378" customWidth="1"/>
    <col min="2" max="2" width="15" style="378" customWidth="1"/>
    <col min="3" max="3" width="5.42578125" style="378" customWidth="1"/>
    <col min="4" max="4" width="9.28515625" style="378" customWidth="1"/>
    <col min="5" max="5" width="11.140625" style="378" customWidth="1"/>
    <col min="6" max="6" width="12.5703125" style="378" customWidth="1"/>
    <col min="7" max="7" width="38.7109375" style="497" customWidth="1"/>
    <col min="8" max="16384" width="9.140625" style="378"/>
  </cols>
  <sheetData>
    <row r="1" spans="1:9" ht="12.75" customHeight="1" x14ac:dyDescent="0.2">
      <c r="F1" s="460" t="s">
        <v>1102</v>
      </c>
      <c r="G1" s="461" t="s">
        <v>70</v>
      </c>
      <c r="H1" s="462">
        <v>27250</v>
      </c>
      <c r="I1" s="462">
        <v>337020</v>
      </c>
    </row>
    <row r="2" spans="1:9" ht="39.75" customHeight="1" x14ac:dyDescent="0.2">
      <c r="A2" s="1142" t="s">
        <v>1396</v>
      </c>
      <c r="B2" s="1142"/>
      <c r="C2" s="1142"/>
      <c r="D2" s="1142"/>
      <c r="E2" s="1142"/>
      <c r="F2" s="1142"/>
      <c r="G2" s="461" t="s">
        <v>71</v>
      </c>
      <c r="H2" s="462">
        <v>29722</v>
      </c>
      <c r="I2" s="462">
        <v>155337</v>
      </c>
    </row>
    <row r="3" spans="1:9" ht="14.25" x14ac:dyDescent="0.2">
      <c r="A3" s="1190" t="s">
        <v>1375</v>
      </c>
      <c r="B3" s="1190"/>
      <c r="C3" s="1190"/>
      <c r="D3" s="1190"/>
      <c r="E3" s="1190"/>
      <c r="F3" s="1190"/>
      <c r="G3" s="461"/>
      <c r="H3" s="462"/>
      <c r="I3" s="462"/>
    </row>
    <row r="4" spans="1:9" s="381" customFormat="1" ht="11.25" x14ac:dyDescent="0.2">
      <c r="A4" s="1139" t="s">
        <v>1100</v>
      </c>
      <c r="B4" s="1139"/>
      <c r="C4" s="1139"/>
      <c r="D4" s="1139"/>
      <c r="E4" s="1139"/>
      <c r="F4" s="1139"/>
      <c r="G4" s="463" t="s">
        <v>74</v>
      </c>
      <c r="H4" s="464">
        <v>26374</v>
      </c>
      <c r="I4" s="464">
        <v>1617160</v>
      </c>
    </row>
    <row r="5" spans="1:9" s="468" customFormat="1" ht="12" x14ac:dyDescent="0.2">
      <c r="A5" s="465"/>
      <c r="B5" s="465"/>
      <c r="C5" s="465"/>
      <c r="D5" s="465"/>
      <c r="E5" s="465"/>
      <c r="F5" s="465"/>
      <c r="G5" s="466" t="s">
        <v>75</v>
      </c>
      <c r="H5" s="467">
        <v>27300</v>
      </c>
      <c r="I5" s="467">
        <v>210906</v>
      </c>
    </row>
    <row r="6" spans="1:9" s="469" customFormat="1" ht="15" thickBot="1" x14ac:dyDescent="0.25">
      <c r="A6" s="381"/>
      <c r="B6" s="381"/>
      <c r="C6" s="470"/>
      <c r="D6" s="471"/>
      <c r="E6" s="472"/>
      <c r="F6" s="465"/>
      <c r="G6" s="466" t="s">
        <v>78</v>
      </c>
      <c r="H6" s="467">
        <v>25857</v>
      </c>
      <c r="I6" s="467">
        <v>309246</v>
      </c>
    </row>
    <row r="7" spans="1:9" s="469" customFormat="1" ht="108" x14ac:dyDescent="0.2">
      <c r="A7" s="1345" t="s">
        <v>988</v>
      </c>
      <c r="B7" s="1342"/>
      <c r="C7" s="473" t="s">
        <v>753</v>
      </c>
      <c r="D7" s="473" t="s">
        <v>989</v>
      </c>
      <c r="E7" s="473" t="s">
        <v>990</v>
      </c>
      <c r="F7" s="474" t="s">
        <v>991</v>
      </c>
      <c r="G7" s="466" t="s">
        <v>79</v>
      </c>
      <c r="H7" s="467">
        <v>35726</v>
      </c>
      <c r="I7" s="467">
        <v>542345</v>
      </c>
    </row>
    <row r="8" spans="1:9" s="469" customFormat="1" ht="13.5" thickBot="1" x14ac:dyDescent="0.25">
      <c r="A8" s="1346">
        <v>1</v>
      </c>
      <c r="B8" s="1347"/>
      <c r="C8" s="150">
        <v>2</v>
      </c>
      <c r="D8" s="150">
        <v>3</v>
      </c>
      <c r="E8" s="150">
        <v>4</v>
      </c>
      <c r="F8" s="153">
        <v>5</v>
      </c>
      <c r="G8" s="466" t="s">
        <v>80</v>
      </c>
      <c r="H8" s="467">
        <v>49734</v>
      </c>
      <c r="I8" s="467">
        <v>704327</v>
      </c>
    </row>
    <row r="9" spans="1:9" s="469" customFormat="1" x14ac:dyDescent="0.2">
      <c r="A9" s="1341" t="s">
        <v>992</v>
      </c>
      <c r="B9" s="1342"/>
      <c r="C9" s="475"/>
      <c r="D9" s="475"/>
      <c r="E9" s="475"/>
      <c r="F9" s="476"/>
      <c r="G9" s="466" t="s">
        <v>81</v>
      </c>
      <c r="H9" s="467">
        <v>26700</v>
      </c>
      <c r="I9" s="467">
        <v>552779</v>
      </c>
    </row>
    <row r="10" spans="1:9" s="469" customFormat="1" x14ac:dyDescent="0.2">
      <c r="A10" s="1334" t="s">
        <v>1116</v>
      </c>
      <c r="B10" s="1335"/>
      <c r="C10" s="369" t="s">
        <v>782</v>
      </c>
      <c r="D10" s="367">
        <f>Таб_1_Исходн.!L23</f>
        <v>0</v>
      </c>
      <c r="E10" s="477"/>
      <c r="F10" s="478">
        <f>ROUND(D10*E10/1000,1)</f>
        <v>0</v>
      </c>
      <c r="G10" s="466" t="s">
        <v>82</v>
      </c>
      <c r="H10" s="467">
        <v>26276</v>
      </c>
      <c r="I10" s="467">
        <v>648917</v>
      </c>
    </row>
    <row r="11" spans="1:9" s="469" customFormat="1" x14ac:dyDescent="0.2">
      <c r="A11" s="1334" t="s">
        <v>1117</v>
      </c>
      <c r="B11" s="1335"/>
      <c r="C11" s="369" t="s">
        <v>783</v>
      </c>
      <c r="D11" s="367">
        <f>Таб_1_Исходн.!L23</f>
        <v>0</v>
      </c>
      <c r="E11" s="477"/>
      <c r="F11" s="478">
        <f>ROUND(D11*E11/1000,1)</f>
        <v>0</v>
      </c>
      <c r="G11" s="466" t="s">
        <v>83</v>
      </c>
      <c r="H11" s="467">
        <v>80008</v>
      </c>
      <c r="I11" s="467">
        <v>614724</v>
      </c>
    </row>
    <row r="12" spans="1:9" s="469" customFormat="1" ht="13.5" thickBot="1" x14ac:dyDescent="0.25">
      <c r="A12" s="1343" t="s">
        <v>1118</v>
      </c>
      <c r="B12" s="1344"/>
      <c r="C12" s="371" t="s">
        <v>784</v>
      </c>
      <c r="D12" s="367">
        <f>Таб_1_Исходн.!L23</f>
        <v>0</v>
      </c>
      <c r="E12" s="477">
        <f>Прил_2_Стоим.бумаги!L12</f>
        <v>0</v>
      </c>
      <c r="F12" s="478">
        <f>ROUND(D12*E12/1000,1)</f>
        <v>0</v>
      </c>
      <c r="G12" s="466" t="s">
        <v>84</v>
      </c>
      <c r="H12" s="467">
        <v>27254</v>
      </c>
      <c r="I12" s="467">
        <v>519790</v>
      </c>
    </row>
    <row r="13" spans="1:9" s="469" customFormat="1" ht="13.5" thickBot="1" x14ac:dyDescent="0.25">
      <c r="A13" s="1338" t="s">
        <v>993</v>
      </c>
      <c r="B13" s="1337"/>
      <c r="C13" s="479" t="s">
        <v>781</v>
      </c>
      <c r="D13" s="480" t="s">
        <v>845</v>
      </c>
      <c r="E13" s="481" t="s">
        <v>845</v>
      </c>
      <c r="F13" s="482">
        <f>SUM(F10:F12)</f>
        <v>0</v>
      </c>
      <c r="G13" s="466" t="s">
        <v>85</v>
      </c>
      <c r="H13" s="467">
        <v>36547</v>
      </c>
      <c r="I13" s="467">
        <v>2932564</v>
      </c>
    </row>
    <row r="14" spans="1:9" s="469" customFormat="1" x14ac:dyDescent="0.2">
      <c r="A14" s="1341" t="s">
        <v>994</v>
      </c>
      <c r="B14" s="1342"/>
      <c r="C14" s="475"/>
      <c r="D14" s="475"/>
      <c r="E14" s="475"/>
      <c r="F14" s="476"/>
      <c r="G14" s="466" t="s">
        <v>86</v>
      </c>
      <c r="H14" s="467">
        <v>38172</v>
      </c>
      <c r="I14" s="467">
        <v>179864</v>
      </c>
    </row>
    <row r="15" spans="1:9" s="469" customFormat="1" x14ac:dyDescent="0.2">
      <c r="A15" s="1334" t="s">
        <v>1119</v>
      </c>
      <c r="B15" s="1335"/>
      <c r="C15" s="369" t="s">
        <v>794</v>
      </c>
      <c r="D15" s="367">
        <f>Таб_1_Исходн.!M23</f>
        <v>0</v>
      </c>
      <c r="E15" s="477"/>
      <c r="F15" s="478">
        <f>ROUND(D15*E15/1000,1)</f>
        <v>0</v>
      </c>
      <c r="G15" s="466" t="s">
        <v>87</v>
      </c>
      <c r="H15" s="467">
        <v>29333</v>
      </c>
      <c r="I15" s="467">
        <v>1205013</v>
      </c>
    </row>
    <row r="16" spans="1:9" s="469" customFormat="1" x14ac:dyDescent="0.2">
      <c r="A16" s="1334" t="s">
        <v>1117</v>
      </c>
      <c r="B16" s="1335"/>
      <c r="C16" s="369" t="s">
        <v>795</v>
      </c>
      <c r="D16" s="367">
        <f>Таб_1_Исходн.!M23</f>
        <v>0</v>
      </c>
      <c r="E16" s="477"/>
      <c r="F16" s="478">
        <f>ROUND(D16*E16/1000,1)</f>
        <v>0</v>
      </c>
      <c r="G16" s="466" t="s">
        <v>88</v>
      </c>
      <c r="H16" s="467">
        <v>37546</v>
      </c>
      <c r="I16" s="467">
        <v>397366</v>
      </c>
    </row>
    <row r="17" spans="1:9" s="469" customFormat="1" ht="13.5" thickBot="1" x14ac:dyDescent="0.25">
      <c r="A17" s="1339" t="s">
        <v>1118</v>
      </c>
      <c r="B17" s="1340"/>
      <c r="C17" s="370" t="s">
        <v>796</v>
      </c>
      <c r="D17" s="396">
        <f>Таб_1_Исходн.!M23</f>
        <v>0</v>
      </c>
      <c r="E17" s="477">
        <f>Прил_2_Стоим.бумаги!M12</f>
        <v>0</v>
      </c>
      <c r="F17" s="483">
        <f>ROUND(D17*E17/1000,1)</f>
        <v>0</v>
      </c>
      <c r="G17" s="466" t="s">
        <v>89</v>
      </c>
      <c r="H17" s="467">
        <v>26120</v>
      </c>
      <c r="I17" s="467">
        <v>664429</v>
      </c>
    </row>
    <row r="18" spans="1:9" s="469" customFormat="1" ht="13.5" thickBot="1" x14ac:dyDescent="0.25">
      <c r="A18" s="1338" t="s">
        <v>995</v>
      </c>
      <c r="B18" s="1337"/>
      <c r="C18" s="484" t="s">
        <v>793</v>
      </c>
      <c r="D18" s="485" t="s">
        <v>845</v>
      </c>
      <c r="E18" s="486" t="s">
        <v>845</v>
      </c>
      <c r="F18" s="487">
        <f>SUM(F15:F17)</f>
        <v>0</v>
      </c>
      <c r="G18" s="466" t="s">
        <v>90</v>
      </c>
      <c r="H18" s="467">
        <v>26517</v>
      </c>
      <c r="I18" s="467">
        <v>976947</v>
      </c>
    </row>
    <row r="19" spans="1:9" s="469" customFormat="1" x14ac:dyDescent="0.2">
      <c r="A19" s="1341" t="s">
        <v>996</v>
      </c>
      <c r="B19" s="1342"/>
      <c r="C19" s="488"/>
      <c r="D19" s="475"/>
      <c r="E19" s="475"/>
      <c r="F19" s="476"/>
      <c r="G19" s="466" t="s">
        <v>91</v>
      </c>
      <c r="H19" s="467">
        <v>24280</v>
      </c>
      <c r="I19" s="467">
        <v>1904622</v>
      </c>
    </row>
    <row r="20" spans="1:9" s="469" customFormat="1" x14ac:dyDescent="0.2">
      <c r="A20" s="1334" t="s">
        <v>1119</v>
      </c>
      <c r="B20" s="1335"/>
      <c r="C20" s="94" t="s">
        <v>805</v>
      </c>
      <c r="D20" s="367">
        <f>Таб_1_Исходн.!N23</f>
        <v>0</v>
      </c>
      <c r="E20" s="477"/>
      <c r="F20" s="478">
        <f>ROUND(D20*E20/1000,1)</f>
        <v>0</v>
      </c>
      <c r="G20" s="466" t="s">
        <v>92</v>
      </c>
      <c r="H20" s="467">
        <v>32102</v>
      </c>
      <c r="I20" s="467">
        <v>3981055</v>
      </c>
    </row>
    <row r="21" spans="1:9" s="469" customFormat="1" x14ac:dyDescent="0.2">
      <c r="A21" s="1334" t="s">
        <v>1117</v>
      </c>
      <c r="B21" s="1335"/>
      <c r="C21" s="94" t="s">
        <v>900</v>
      </c>
      <c r="D21" s="367">
        <f>Таб_1_Исходн.!N23</f>
        <v>0</v>
      </c>
      <c r="E21" s="477"/>
      <c r="F21" s="478">
        <f>ROUND(D21*E21/1000,1)</f>
        <v>0</v>
      </c>
      <c r="G21" s="466" t="s">
        <v>93</v>
      </c>
      <c r="H21" s="467">
        <v>43008</v>
      </c>
      <c r="I21" s="467">
        <v>2139877</v>
      </c>
    </row>
    <row r="22" spans="1:9" s="469" customFormat="1" ht="13.5" thickBot="1" x14ac:dyDescent="0.25">
      <c r="A22" s="1343" t="s">
        <v>1118</v>
      </c>
      <c r="B22" s="1344"/>
      <c r="C22" s="489" t="s">
        <v>901</v>
      </c>
      <c r="D22" s="417">
        <f>Таб_1_Исходн.!N23</f>
        <v>0</v>
      </c>
      <c r="E22" s="477">
        <f>Прил_2_Стоим.бумаги!N12</f>
        <v>0</v>
      </c>
      <c r="F22" s="478">
        <f>ROUND(D22*E22/1000,1)</f>
        <v>0</v>
      </c>
      <c r="G22" s="466" t="s">
        <v>94</v>
      </c>
      <c r="H22" s="467">
        <v>40735</v>
      </c>
      <c r="I22" s="467">
        <v>1493130</v>
      </c>
    </row>
    <row r="23" spans="1:9" s="469" customFormat="1" ht="13.5" thickBot="1" x14ac:dyDescent="0.25">
      <c r="A23" s="1338" t="s">
        <v>997</v>
      </c>
      <c r="B23" s="1337"/>
      <c r="C23" s="490" t="s">
        <v>804</v>
      </c>
      <c r="D23" s="491" t="s">
        <v>845</v>
      </c>
      <c r="E23" s="481" t="s">
        <v>845</v>
      </c>
      <c r="F23" s="482">
        <f>SUM(F20:F22)</f>
        <v>0</v>
      </c>
      <c r="G23" s="466" t="s">
        <v>95</v>
      </c>
      <c r="H23" s="467">
        <v>28677</v>
      </c>
      <c r="I23" s="467">
        <v>1957619</v>
      </c>
    </row>
    <row r="24" spans="1:9" s="469" customFormat="1" x14ac:dyDescent="0.2">
      <c r="A24" s="1341" t="s">
        <v>998</v>
      </c>
      <c r="B24" s="1342"/>
      <c r="C24" s="488"/>
      <c r="D24" s="475"/>
      <c r="E24" s="475"/>
      <c r="F24" s="476"/>
      <c r="G24" s="466" t="s">
        <v>96</v>
      </c>
      <c r="H24" s="467">
        <v>45750</v>
      </c>
      <c r="I24" s="467">
        <v>1025799</v>
      </c>
    </row>
    <row r="25" spans="1:9" s="469" customFormat="1" x14ac:dyDescent="0.2">
      <c r="A25" s="1334" t="s">
        <v>1119</v>
      </c>
      <c r="B25" s="1335"/>
      <c r="C25" s="94" t="s">
        <v>949</v>
      </c>
      <c r="D25" s="367">
        <f>Таб_1_Исходн.!E23</f>
        <v>0</v>
      </c>
      <c r="E25" s="477"/>
      <c r="F25" s="478">
        <f>ROUND(D25*E25/1000,1)</f>
        <v>0</v>
      </c>
      <c r="G25" s="466" t="s">
        <v>97</v>
      </c>
      <c r="H25" s="467">
        <v>40631</v>
      </c>
      <c r="I25" s="467">
        <v>639378</v>
      </c>
    </row>
    <row r="26" spans="1:9" s="469" customFormat="1" x14ac:dyDescent="0.2">
      <c r="A26" s="1334" t="s">
        <v>1117</v>
      </c>
      <c r="B26" s="1335"/>
      <c r="C26" s="94" t="s">
        <v>950</v>
      </c>
      <c r="D26" s="367">
        <f>Таб_1_Исходн.!E23</f>
        <v>0</v>
      </c>
      <c r="E26" s="477">
        <f>Прил_2_Стоим.бумаги!O11</f>
        <v>0</v>
      </c>
      <c r="F26" s="478">
        <f>ROUND(D26*E26/1000,1)</f>
        <v>0</v>
      </c>
      <c r="G26" s="466" t="s">
        <v>98</v>
      </c>
      <c r="H26" s="467">
        <v>41980</v>
      </c>
      <c r="I26" s="467">
        <v>950437</v>
      </c>
    </row>
    <row r="27" spans="1:9" s="469" customFormat="1" ht="13.5" thickBot="1" x14ac:dyDescent="0.25">
      <c r="A27" s="1339" t="s">
        <v>1118</v>
      </c>
      <c r="B27" s="1340"/>
      <c r="C27" s="492" t="s">
        <v>999</v>
      </c>
      <c r="D27" s="396">
        <f>Таб_1_Исходн.!E23</f>
        <v>0</v>
      </c>
      <c r="E27" s="477">
        <f>Прил_2_Стоим.бумаги!O12</f>
        <v>0</v>
      </c>
      <c r="F27" s="483">
        <f>ROUND(D27*E27/1000,1)</f>
        <v>0</v>
      </c>
      <c r="G27" s="466" t="s">
        <v>99</v>
      </c>
      <c r="H27" s="467">
        <v>31973</v>
      </c>
      <c r="I27" s="467">
        <v>749422</v>
      </c>
    </row>
    <row r="28" spans="1:9" s="469" customFormat="1" ht="13.5" thickBot="1" x14ac:dyDescent="0.25">
      <c r="A28" s="1338" t="s">
        <v>1000</v>
      </c>
      <c r="B28" s="1337"/>
      <c r="C28" s="493" t="s">
        <v>873</v>
      </c>
      <c r="D28" s="485" t="s">
        <v>845</v>
      </c>
      <c r="E28" s="486" t="s">
        <v>845</v>
      </c>
      <c r="F28" s="487">
        <f>SUM(F25:F27)</f>
        <v>0</v>
      </c>
      <c r="G28" s="466" t="s">
        <v>100</v>
      </c>
      <c r="H28" s="467">
        <v>29821</v>
      </c>
      <c r="I28" s="467">
        <v>1238277</v>
      </c>
    </row>
    <row r="29" spans="1:9" s="469" customFormat="1" x14ac:dyDescent="0.2">
      <c r="A29" s="1341" t="s">
        <v>1001</v>
      </c>
      <c r="B29" s="1342"/>
      <c r="C29" s="488"/>
      <c r="D29" s="475"/>
      <c r="E29" s="475"/>
      <c r="F29" s="476"/>
      <c r="G29" s="466" t="s">
        <v>101</v>
      </c>
      <c r="H29" s="467">
        <v>24668</v>
      </c>
      <c r="I29" s="467">
        <v>1025305</v>
      </c>
    </row>
    <row r="30" spans="1:9" s="469" customFormat="1" x14ac:dyDescent="0.2">
      <c r="A30" s="1334" t="s">
        <v>1116</v>
      </c>
      <c r="B30" s="1335"/>
      <c r="C30" s="94" t="s">
        <v>1002</v>
      </c>
      <c r="D30" s="367">
        <f>Таб_1_Исходн.!F23</f>
        <v>0</v>
      </c>
      <c r="E30" s="477"/>
      <c r="F30" s="478">
        <f>ROUND(D30*E30/1000,1)</f>
        <v>0</v>
      </c>
      <c r="G30" s="466" t="s">
        <v>102</v>
      </c>
      <c r="H30" s="467">
        <v>27398</v>
      </c>
      <c r="I30" s="467">
        <v>1177255</v>
      </c>
    </row>
    <row r="31" spans="1:9" s="469" customFormat="1" x14ac:dyDescent="0.2">
      <c r="A31" s="1334" t="s">
        <v>1120</v>
      </c>
      <c r="B31" s="1335"/>
      <c r="C31" s="94" t="s">
        <v>1003</v>
      </c>
      <c r="D31" s="367">
        <f>Таб_1_Исходн.!F23</f>
        <v>0</v>
      </c>
      <c r="E31" s="477"/>
      <c r="F31" s="478">
        <f>ROUND(D31*E31/1000,1)</f>
        <v>0</v>
      </c>
      <c r="G31" s="466" t="s">
        <v>103</v>
      </c>
      <c r="H31" s="467">
        <v>31059</v>
      </c>
      <c r="I31" s="467">
        <v>1940106</v>
      </c>
    </row>
    <row r="32" spans="1:9" s="469" customFormat="1" ht="13.5" thickBot="1" x14ac:dyDescent="0.25">
      <c r="A32" s="1339" t="s">
        <v>1118</v>
      </c>
      <c r="B32" s="1340"/>
      <c r="C32" s="492" t="s">
        <v>1004</v>
      </c>
      <c r="D32" s="396">
        <f>Таб_1_Исходн.!F23</f>
        <v>0</v>
      </c>
      <c r="E32" s="477"/>
      <c r="F32" s="483">
        <f>ROUND(D32*E32/1000,1)</f>
        <v>0</v>
      </c>
      <c r="G32" s="466" t="s">
        <v>104</v>
      </c>
      <c r="H32" s="467">
        <v>35732</v>
      </c>
      <c r="I32" s="467">
        <v>966559</v>
      </c>
    </row>
    <row r="33" spans="1:9" s="469" customFormat="1" ht="13.5" thickBot="1" x14ac:dyDescent="0.25">
      <c r="A33" s="1338" t="s">
        <v>1005</v>
      </c>
      <c r="B33" s="1337"/>
      <c r="C33" s="493" t="s">
        <v>1006</v>
      </c>
      <c r="D33" s="485" t="s">
        <v>845</v>
      </c>
      <c r="E33" s="486" t="s">
        <v>845</v>
      </c>
      <c r="F33" s="487">
        <f>SUM(F30:F32)</f>
        <v>0</v>
      </c>
      <c r="G33" s="466" t="s">
        <v>105</v>
      </c>
      <c r="H33" s="467">
        <v>30172</v>
      </c>
      <c r="I33" s="467">
        <v>1888104</v>
      </c>
    </row>
    <row r="34" spans="1:9" s="469" customFormat="1" x14ac:dyDescent="0.2">
      <c r="A34" s="1341" t="s">
        <v>1007</v>
      </c>
      <c r="B34" s="1342"/>
      <c r="C34" s="488"/>
      <c r="D34" s="475"/>
      <c r="E34" s="475"/>
      <c r="F34" s="476"/>
      <c r="G34" s="466" t="s">
        <v>106</v>
      </c>
      <c r="H34" s="467">
        <v>26508</v>
      </c>
      <c r="I34" s="467">
        <v>848745</v>
      </c>
    </row>
    <row r="35" spans="1:9" s="469" customFormat="1" x14ac:dyDescent="0.2">
      <c r="A35" s="1334" t="s">
        <v>1119</v>
      </c>
      <c r="B35" s="1335"/>
      <c r="C35" s="94" t="s">
        <v>10</v>
      </c>
      <c r="D35" s="367">
        <f>Таб_1_Исходн.!G23</f>
        <v>0</v>
      </c>
      <c r="E35" s="477">
        <f>Прил_1_Стоим.набора!P11</f>
        <v>0</v>
      </c>
      <c r="F35" s="478">
        <f>ROUND(D35*E35/1000,1)</f>
        <v>0</v>
      </c>
      <c r="G35" s="466" t="s">
        <v>107</v>
      </c>
      <c r="H35" s="467">
        <v>38981</v>
      </c>
      <c r="I35" s="467">
        <v>1878631</v>
      </c>
    </row>
    <row r="36" spans="1:9" s="469" customFormat="1" x14ac:dyDescent="0.2">
      <c r="A36" s="1334" t="s">
        <v>1117</v>
      </c>
      <c r="B36" s="1335"/>
      <c r="C36" s="94" t="s">
        <v>12</v>
      </c>
      <c r="D36" s="367">
        <f>Таб_1_Исходн.!G23</f>
        <v>0</v>
      </c>
      <c r="E36" s="477">
        <f>Прил_2_Стоим.бумаги!Q11</f>
        <v>0</v>
      </c>
      <c r="F36" s="478">
        <f>ROUND(D36*E36/1000,1)</f>
        <v>0</v>
      </c>
      <c r="G36" s="466" t="s">
        <v>108</v>
      </c>
      <c r="H36" s="467">
        <v>35577</v>
      </c>
      <c r="I36" s="467">
        <v>774022</v>
      </c>
    </row>
    <row r="37" spans="1:9" s="469" customFormat="1" ht="13.5" thickBot="1" x14ac:dyDescent="0.25">
      <c r="A37" s="1339" t="s">
        <v>1118</v>
      </c>
      <c r="B37" s="1340"/>
      <c r="C37" s="492" t="s">
        <v>14</v>
      </c>
      <c r="D37" s="396">
        <f>Таб_1_Исходн.!G23</f>
        <v>0</v>
      </c>
      <c r="E37" s="477">
        <f>Прил_2_Стоим.бумаги!Q12</f>
        <v>0</v>
      </c>
      <c r="F37" s="483">
        <f>ROUND(D37*E37/1000,1)</f>
        <v>0</v>
      </c>
      <c r="G37" s="466" t="s">
        <v>109</v>
      </c>
      <c r="H37" s="467">
        <v>34752</v>
      </c>
      <c r="I37" s="467">
        <v>800385</v>
      </c>
    </row>
    <row r="38" spans="1:9" s="469" customFormat="1" ht="13.5" thickBot="1" x14ac:dyDescent="0.25">
      <c r="A38" s="1338" t="s">
        <v>1008</v>
      </c>
      <c r="B38" s="1337"/>
      <c r="C38" s="493" t="s">
        <v>7</v>
      </c>
      <c r="D38" s="494" t="s">
        <v>845</v>
      </c>
      <c r="E38" s="486" t="s">
        <v>845</v>
      </c>
      <c r="F38" s="487">
        <f>SUM(F35:F37)</f>
        <v>0</v>
      </c>
      <c r="G38" s="466" t="s">
        <v>110</v>
      </c>
      <c r="H38" s="467">
        <v>68829</v>
      </c>
      <c r="I38" s="467">
        <v>249125</v>
      </c>
    </row>
    <row r="39" spans="1:9" s="469" customFormat="1" ht="13.5" thickBot="1" x14ac:dyDescent="0.25">
      <c r="A39" s="1336" t="s">
        <v>1112</v>
      </c>
      <c r="B39" s="1337"/>
      <c r="C39" s="495" t="s">
        <v>1123</v>
      </c>
      <c r="D39" s="494" t="s">
        <v>845</v>
      </c>
      <c r="E39" s="486" t="s">
        <v>845</v>
      </c>
      <c r="F39" s="496">
        <f>F13+F18+F23+F28+F33+F38</f>
        <v>0</v>
      </c>
      <c r="G39" s="466" t="s">
        <v>116</v>
      </c>
      <c r="H39" s="467">
        <v>38448</v>
      </c>
      <c r="I39" s="467">
        <v>1312214</v>
      </c>
    </row>
    <row r="40" spans="1:9" s="469" customFormat="1" x14ac:dyDescent="0.2">
      <c r="A40" s="1315"/>
      <c r="B40" s="1316"/>
      <c r="C40" s="1316"/>
      <c r="D40" s="1316"/>
      <c r="E40" s="1316"/>
      <c r="F40" s="1316"/>
      <c r="G40" s="466" t="s">
        <v>117</v>
      </c>
      <c r="H40" s="467">
        <v>30870</v>
      </c>
      <c r="I40" s="467">
        <v>950242</v>
      </c>
    </row>
    <row r="41" spans="1:9" x14ac:dyDescent="0.2">
      <c r="G41" s="461" t="s">
        <v>1153</v>
      </c>
      <c r="H41" s="462">
        <v>33452</v>
      </c>
      <c r="I41" s="462">
        <v>1565520</v>
      </c>
    </row>
    <row r="42" spans="1:9" x14ac:dyDescent="0.2">
      <c r="G42" s="461" t="s">
        <v>125</v>
      </c>
      <c r="H42" s="462">
        <v>27966</v>
      </c>
      <c r="I42" s="462">
        <v>1631760</v>
      </c>
    </row>
    <row r="43" spans="1:9" x14ac:dyDescent="0.2">
      <c r="G43" s="461" t="s">
        <v>126</v>
      </c>
      <c r="H43" s="462">
        <v>27196</v>
      </c>
      <c r="I43" s="462">
        <v>651668</v>
      </c>
    </row>
    <row r="44" spans="1:9" x14ac:dyDescent="0.2">
      <c r="G44" s="461" t="s">
        <v>127</v>
      </c>
      <c r="H44" s="462">
        <v>27459</v>
      </c>
      <c r="I44" s="462">
        <v>1106153</v>
      </c>
    </row>
    <row r="45" spans="1:9" x14ac:dyDescent="0.2">
      <c r="G45" s="461" t="s">
        <v>128</v>
      </c>
      <c r="H45" s="462">
        <v>36869</v>
      </c>
      <c r="I45" s="462">
        <v>2090972</v>
      </c>
    </row>
    <row r="46" spans="1:9" x14ac:dyDescent="0.2">
      <c r="G46" s="461" t="s">
        <v>129</v>
      </c>
      <c r="H46" s="462">
        <v>25694</v>
      </c>
      <c r="I46" s="462">
        <v>560521</v>
      </c>
    </row>
    <row r="47" spans="1:9" x14ac:dyDescent="0.2">
      <c r="G47" s="461" t="s">
        <v>130</v>
      </c>
      <c r="H47" s="462">
        <v>29661</v>
      </c>
      <c r="I47" s="462">
        <v>3279410</v>
      </c>
    </row>
    <row r="48" spans="1:9" x14ac:dyDescent="0.2">
      <c r="G48" s="461" t="s">
        <v>131</v>
      </c>
      <c r="H48" s="462">
        <v>29678</v>
      </c>
      <c r="I48" s="462">
        <v>941910</v>
      </c>
    </row>
    <row r="49" spans="7:9" x14ac:dyDescent="0.2">
      <c r="G49" s="461" t="s">
        <v>132</v>
      </c>
      <c r="H49" s="462">
        <v>32647</v>
      </c>
      <c r="I49" s="462">
        <v>2469659</v>
      </c>
    </row>
    <row r="50" spans="7:9" x14ac:dyDescent="0.2">
      <c r="G50" s="461" t="s">
        <v>133</v>
      </c>
      <c r="H50" s="462">
        <v>26932</v>
      </c>
      <c r="I50" s="462">
        <v>1981318</v>
      </c>
    </row>
    <row r="51" spans="7:9" x14ac:dyDescent="0.2">
      <c r="G51" s="461" t="s">
        <v>134</v>
      </c>
      <c r="H51" s="462">
        <v>68427</v>
      </c>
      <c r="I51" s="462">
        <v>385032</v>
      </c>
    </row>
    <row r="52" spans="7:9" x14ac:dyDescent="0.2">
      <c r="G52" s="461" t="s">
        <v>135</v>
      </c>
      <c r="H52" s="462">
        <v>35999</v>
      </c>
      <c r="I52" s="462">
        <v>3435797</v>
      </c>
    </row>
    <row r="53" spans="7:9" x14ac:dyDescent="0.2">
      <c r="G53" s="461" t="s">
        <v>136</v>
      </c>
      <c r="H53" s="462">
        <v>27282</v>
      </c>
      <c r="I53" s="462">
        <v>796261</v>
      </c>
    </row>
    <row r="54" spans="7:9" x14ac:dyDescent="0.2">
      <c r="G54" s="461" t="s">
        <v>137</v>
      </c>
      <c r="H54" s="462">
        <v>27302</v>
      </c>
      <c r="I54" s="462">
        <v>864614</v>
      </c>
    </row>
    <row r="55" spans="7:9" x14ac:dyDescent="0.2">
      <c r="G55" s="461" t="s">
        <v>138</v>
      </c>
      <c r="H55" s="462">
        <v>30722</v>
      </c>
      <c r="I55" s="462">
        <v>1106891</v>
      </c>
    </row>
    <row r="56" spans="7:9" x14ac:dyDescent="0.2">
      <c r="G56" s="461" t="s">
        <v>1154</v>
      </c>
      <c r="H56" s="462">
        <v>41077</v>
      </c>
      <c r="I56" s="462">
        <v>767697</v>
      </c>
    </row>
    <row r="57" spans="7:9" x14ac:dyDescent="0.2">
      <c r="G57" s="461" t="s">
        <v>140</v>
      </c>
      <c r="H57" s="462">
        <v>31700</v>
      </c>
      <c r="I57" s="462">
        <v>1227356</v>
      </c>
    </row>
    <row r="58" spans="7:9" x14ac:dyDescent="0.2">
      <c r="G58" s="461" t="s">
        <v>141</v>
      </c>
      <c r="H58" s="462">
        <v>42916</v>
      </c>
      <c r="I58" s="462">
        <v>1072940</v>
      </c>
    </row>
    <row r="59" spans="7:9" x14ac:dyDescent="0.2">
      <c r="G59" s="461" t="s">
        <v>142</v>
      </c>
      <c r="H59" s="462">
        <v>26487</v>
      </c>
      <c r="I59" s="462">
        <v>1043727</v>
      </c>
    </row>
    <row r="60" spans="7:9" x14ac:dyDescent="0.2">
      <c r="G60" s="461" t="s">
        <v>143</v>
      </c>
      <c r="H60" s="462">
        <v>34098</v>
      </c>
      <c r="I60" s="462">
        <v>2723860</v>
      </c>
    </row>
    <row r="61" spans="7:9" x14ac:dyDescent="0.2">
      <c r="G61" s="461" t="s">
        <v>144</v>
      </c>
      <c r="H61" s="462">
        <v>38089</v>
      </c>
      <c r="I61" s="462">
        <v>819090</v>
      </c>
    </row>
    <row r="62" spans="7:9" x14ac:dyDescent="0.2">
      <c r="G62" s="461" t="s">
        <v>145</v>
      </c>
      <c r="H62" s="462">
        <v>31575</v>
      </c>
      <c r="I62" s="462">
        <v>1037949</v>
      </c>
    </row>
    <row r="63" spans="7:9" x14ac:dyDescent="0.2">
      <c r="G63" s="461" t="s">
        <v>146</v>
      </c>
      <c r="H63" s="462">
        <v>82593</v>
      </c>
      <c r="I63" s="462">
        <v>7315739</v>
      </c>
    </row>
    <row r="64" spans="7:9" x14ac:dyDescent="0.2">
      <c r="G64" s="461" t="s">
        <v>147</v>
      </c>
      <c r="H64" s="462">
        <v>54444</v>
      </c>
      <c r="I64" s="462">
        <v>3728035</v>
      </c>
    </row>
    <row r="65" spans="7:9" x14ac:dyDescent="0.2">
      <c r="G65" s="461" t="s">
        <v>148</v>
      </c>
      <c r="H65" s="462">
        <v>36829</v>
      </c>
      <c r="I65" s="462">
        <v>132377</v>
      </c>
    </row>
    <row r="66" spans="7:9" x14ac:dyDescent="0.2">
      <c r="G66" s="461" t="s">
        <v>149</v>
      </c>
      <c r="H66" s="462">
        <v>91657</v>
      </c>
      <c r="I66" s="462">
        <v>32924</v>
      </c>
    </row>
    <row r="67" spans="7:9" x14ac:dyDescent="0.2">
      <c r="G67" s="461" t="s">
        <v>150</v>
      </c>
      <c r="H67" s="462">
        <v>80911</v>
      </c>
      <c r="I67" s="462">
        <v>1117381</v>
      </c>
    </row>
    <row r="68" spans="7:9" x14ac:dyDescent="0.2">
      <c r="G68" s="461" t="s">
        <v>151</v>
      </c>
      <c r="H68" s="462">
        <v>97495</v>
      </c>
      <c r="I68" s="462">
        <v>34744</v>
      </c>
    </row>
    <row r="69" spans="7:9" x14ac:dyDescent="0.2">
      <c r="G69" s="461" t="s">
        <v>152</v>
      </c>
      <c r="H69" s="462">
        <v>87911</v>
      </c>
      <c r="I69" s="462">
        <v>363091</v>
      </c>
    </row>
    <row r="70" spans="7:9" x14ac:dyDescent="0.2">
      <c r="G70" s="461" t="s">
        <v>153</v>
      </c>
      <c r="H70" s="462">
        <v>21619</v>
      </c>
      <c r="I70" s="462">
        <v>1510328</v>
      </c>
    </row>
    <row r="71" spans="7:9" x14ac:dyDescent="0.2">
      <c r="G71" s="461" t="s">
        <v>154</v>
      </c>
      <c r="H71" s="462">
        <v>21329</v>
      </c>
      <c r="I71" s="462">
        <v>304126</v>
      </c>
    </row>
  </sheetData>
  <mergeCells count="37">
    <mergeCell ref="A7:B7"/>
    <mergeCell ref="A8:B8"/>
    <mergeCell ref="A9:B9"/>
    <mergeCell ref="A10:B10"/>
    <mergeCell ref="A11:B11"/>
    <mergeCell ref="A20:B20"/>
    <mergeCell ref="A22:B22"/>
    <mergeCell ref="A23:B23"/>
    <mergeCell ref="A24:B24"/>
    <mergeCell ref="A2:F2"/>
    <mergeCell ref="A4:F4"/>
    <mergeCell ref="A3:F3"/>
    <mergeCell ref="A12:B12"/>
    <mergeCell ref="A21:B21"/>
    <mergeCell ref="A13:B13"/>
    <mergeCell ref="A14:B14"/>
    <mergeCell ref="A15:B15"/>
    <mergeCell ref="A16:B16"/>
    <mergeCell ref="A17:B17"/>
    <mergeCell ref="A18:B18"/>
    <mergeCell ref="A19:B19"/>
    <mergeCell ref="A25:B25"/>
    <mergeCell ref="A39:B39"/>
    <mergeCell ref="A40:F40"/>
    <mergeCell ref="A38:B38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</mergeCells>
  <pageMargins left="0.25" right="0.25" top="0.75" bottom="0.75" header="0.3" footer="0.3"/>
  <pageSetup paperSize="9" fitToHeight="0" orientation="portrait" r:id="rId1"/>
  <rowBreaks count="1" manualBreakCount="1">
    <brk id="40" max="5" man="1"/>
  </rowBreaks>
  <colBreaks count="1" manualBreakCount="1">
    <brk id="6" max="1048575" man="1"/>
  </colBreak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Q98"/>
  <sheetViews>
    <sheetView workbookViewId="0">
      <selection activeCell="S3" sqref="S3"/>
    </sheetView>
  </sheetViews>
  <sheetFormatPr defaultRowHeight="12.75" x14ac:dyDescent="0.2"/>
  <cols>
    <col min="1" max="1" width="16.85546875" customWidth="1"/>
    <col min="2" max="2" width="5.5703125" customWidth="1"/>
    <col min="3" max="3" width="7.5703125" customWidth="1"/>
    <col min="4" max="4" width="6.7109375" customWidth="1"/>
    <col min="5" max="5" width="10.28515625" bestFit="1" customWidth="1"/>
    <col min="6" max="6" width="7.5703125" customWidth="1"/>
    <col min="7" max="7" width="7.28515625" customWidth="1"/>
    <col min="8" max="8" width="7.7109375" customWidth="1"/>
    <col min="9" max="9" width="7.42578125" customWidth="1"/>
    <col min="10" max="10" width="8.42578125" customWidth="1"/>
    <col min="11" max="11" width="9.7109375" customWidth="1"/>
    <col min="12" max="13" width="9" bestFit="1" customWidth="1"/>
    <col min="14" max="14" width="9.140625" customWidth="1"/>
    <col min="15" max="15" width="13" customWidth="1"/>
    <col min="16" max="17" width="9" bestFit="1" customWidth="1"/>
  </cols>
  <sheetData>
    <row r="1" spans="1:17" ht="15" x14ac:dyDescent="0.2">
      <c r="A1" s="89"/>
      <c r="B1" s="90"/>
      <c r="C1" s="90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1349" t="s">
        <v>1104</v>
      </c>
      <c r="P1" s="1349"/>
      <c r="Q1" s="1349"/>
    </row>
    <row r="2" spans="1:17" ht="18.75" x14ac:dyDescent="0.2">
      <c r="A2" s="1350" t="s">
        <v>806</v>
      </c>
      <c r="B2" s="1350"/>
      <c r="C2" s="1350"/>
      <c r="D2" s="1350"/>
      <c r="E2" s="1350"/>
      <c r="F2" s="1350"/>
      <c r="G2" s="1350"/>
      <c r="H2" s="1350"/>
      <c r="I2" s="1350"/>
      <c r="J2" s="1350"/>
      <c r="K2" s="1350"/>
      <c r="L2" s="1350"/>
      <c r="M2" s="1350"/>
      <c r="N2" s="1350"/>
      <c r="O2" s="1350"/>
      <c r="P2" s="1350"/>
      <c r="Q2" s="1350"/>
    </row>
    <row r="3" spans="1:17" x14ac:dyDescent="0.2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7" x14ac:dyDescent="0.2">
      <c r="A4" s="101"/>
      <c r="B4" s="101"/>
      <c r="C4" s="1353" t="s">
        <v>1385</v>
      </c>
      <c r="D4" s="1353"/>
      <c r="E4" s="1353"/>
      <c r="F4" s="1353"/>
      <c r="G4" s="1353"/>
      <c r="H4" s="1353"/>
      <c r="I4" s="1353"/>
      <c r="J4" s="1353"/>
      <c r="K4" s="1353"/>
      <c r="L4" s="1353"/>
      <c r="M4" s="1353"/>
      <c r="N4" s="1353"/>
      <c r="O4" s="1353"/>
      <c r="P4" s="1353"/>
      <c r="Q4" s="101"/>
    </row>
    <row r="5" spans="1:17" x14ac:dyDescent="0.2">
      <c r="A5" s="89"/>
      <c r="B5" s="89"/>
      <c r="C5" s="89"/>
      <c r="D5" s="101"/>
      <c r="E5" s="1351" t="s">
        <v>1100</v>
      </c>
      <c r="F5" s="1351"/>
      <c r="G5" s="1351"/>
      <c r="H5" s="1351"/>
      <c r="I5" s="1351"/>
      <c r="J5" s="1351"/>
      <c r="K5" s="1352"/>
      <c r="L5" s="1352"/>
      <c r="M5" s="1352"/>
      <c r="N5" s="1352"/>
      <c r="O5" s="101"/>
      <c r="P5" s="101"/>
      <c r="Q5" s="101"/>
    </row>
    <row r="6" spans="1:17" s="735" customFormat="1" ht="15" customHeight="1" x14ac:dyDescent="0.2">
      <c r="A6" s="734"/>
      <c r="B6" s="734"/>
      <c r="C6" s="734"/>
      <c r="D6" s="91"/>
      <c r="E6" s="1363"/>
      <c r="F6" s="1363"/>
      <c r="G6" s="1363"/>
      <c r="H6" s="1363"/>
      <c r="I6" s="1363"/>
      <c r="J6" s="1363"/>
      <c r="K6" s="1364"/>
      <c r="L6" s="1364"/>
      <c r="M6" s="1364"/>
      <c r="N6" s="1364"/>
      <c r="O6" s="91"/>
      <c r="P6" s="91"/>
      <c r="Q6" s="91"/>
    </row>
    <row r="7" spans="1:17" ht="42.75" customHeight="1" x14ac:dyDescent="0.2">
      <c r="A7" s="1354" t="s">
        <v>807</v>
      </c>
      <c r="B7" s="1357" t="s">
        <v>753</v>
      </c>
      <c r="C7" s="1357" t="s">
        <v>808</v>
      </c>
      <c r="D7" s="1358" t="s">
        <v>809</v>
      </c>
      <c r="E7" s="1358" t="s">
        <v>810</v>
      </c>
      <c r="F7" s="1370" t="s">
        <v>811</v>
      </c>
      <c r="G7" s="1371"/>
      <c r="H7" s="1371"/>
      <c r="I7" s="1371"/>
      <c r="J7" s="1371"/>
      <c r="K7" s="1371"/>
      <c r="L7" s="1365" t="s">
        <v>812</v>
      </c>
      <c r="M7" s="1366"/>
      <c r="N7" s="1366"/>
      <c r="O7" s="1366"/>
      <c r="P7" s="1366"/>
      <c r="Q7" s="1366"/>
    </row>
    <row r="8" spans="1:17" x14ac:dyDescent="0.2">
      <c r="A8" s="1355"/>
      <c r="B8" s="1357"/>
      <c r="C8" s="1357"/>
      <c r="D8" s="1359"/>
      <c r="E8" s="1361"/>
      <c r="F8" s="1367" t="s">
        <v>758</v>
      </c>
      <c r="G8" s="1368"/>
      <c r="H8" s="1369"/>
      <c r="I8" s="1367" t="s">
        <v>759</v>
      </c>
      <c r="J8" s="1368"/>
      <c r="K8" s="1369"/>
      <c r="L8" s="1367" t="s">
        <v>758</v>
      </c>
      <c r="M8" s="1368"/>
      <c r="N8" s="1369"/>
      <c r="O8" s="1367" t="s">
        <v>759</v>
      </c>
      <c r="P8" s="1368"/>
      <c r="Q8" s="1369"/>
    </row>
    <row r="9" spans="1:17" ht="39" customHeight="1" x14ac:dyDescent="0.2">
      <c r="A9" s="1356"/>
      <c r="B9" s="1357"/>
      <c r="C9" s="1357"/>
      <c r="D9" s="1360"/>
      <c r="E9" s="1362"/>
      <c r="F9" s="498" t="s">
        <v>760</v>
      </c>
      <c r="G9" s="498" t="s">
        <v>761</v>
      </c>
      <c r="H9" s="498" t="s">
        <v>762</v>
      </c>
      <c r="I9" s="498" t="s">
        <v>760</v>
      </c>
      <c r="J9" s="498" t="s">
        <v>761</v>
      </c>
      <c r="K9" s="498" t="s">
        <v>762</v>
      </c>
      <c r="L9" s="498" t="s">
        <v>813</v>
      </c>
      <c r="M9" s="498" t="s">
        <v>814</v>
      </c>
      <c r="N9" s="498" t="s">
        <v>815</v>
      </c>
      <c r="O9" s="498" t="s">
        <v>816</v>
      </c>
      <c r="P9" s="498" t="s">
        <v>817</v>
      </c>
      <c r="Q9" s="498" t="s">
        <v>818</v>
      </c>
    </row>
    <row r="10" spans="1:17" x14ac:dyDescent="0.2">
      <c r="A10" s="30">
        <v>1</v>
      </c>
      <c r="B10" s="30">
        <v>2</v>
      </c>
      <c r="C10" s="30">
        <v>3</v>
      </c>
      <c r="D10" s="30">
        <v>4</v>
      </c>
      <c r="E10" s="30">
        <v>5</v>
      </c>
      <c r="F10" s="30">
        <v>6</v>
      </c>
      <c r="G10" s="30">
        <v>7</v>
      </c>
      <c r="H10" s="30">
        <v>8</v>
      </c>
      <c r="I10" s="30">
        <v>9</v>
      </c>
      <c r="J10" s="30">
        <v>10</v>
      </c>
      <c r="K10" s="30">
        <v>11</v>
      </c>
      <c r="L10" s="30">
        <v>12</v>
      </c>
      <c r="M10" s="30">
        <v>13</v>
      </c>
      <c r="N10" s="30">
        <v>14</v>
      </c>
      <c r="O10" s="30">
        <v>15</v>
      </c>
      <c r="P10" s="30">
        <v>16</v>
      </c>
      <c r="Q10" s="30">
        <v>17</v>
      </c>
    </row>
    <row r="11" spans="1:17" ht="15" x14ac:dyDescent="0.2">
      <c r="A11" s="102" t="s">
        <v>819</v>
      </c>
      <c r="B11" s="103" t="s">
        <v>771</v>
      </c>
      <c r="C11" s="104" t="s">
        <v>820</v>
      </c>
      <c r="D11" s="105" t="s">
        <v>772</v>
      </c>
      <c r="E11" s="106"/>
      <c r="F11" s="107">
        <v>0</v>
      </c>
      <c r="G11" s="107">
        <v>0</v>
      </c>
      <c r="H11" s="107">
        <v>0</v>
      </c>
      <c r="I11" s="108">
        <v>0</v>
      </c>
      <c r="J11" s="107">
        <v>0</v>
      </c>
      <c r="K11" s="107">
        <v>0</v>
      </c>
      <c r="L11" s="109">
        <f>ROUND($E11*F$11,0)</f>
        <v>0</v>
      </c>
      <c r="M11" s="109">
        <f>ROUND($E11*G$11,0)</f>
        <v>0</v>
      </c>
      <c r="N11" s="109">
        <f>ROUND($E11*H$11,0)</f>
        <v>0</v>
      </c>
      <c r="O11" s="109">
        <f>E11*I11</f>
        <v>0</v>
      </c>
      <c r="P11" s="109">
        <f>E11*J11</f>
        <v>0</v>
      </c>
      <c r="Q11" s="109">
        <f>E11*K11</f>
        <v>0</v>
      </c>
    </row>
    <row r="12" spans="1:17" ht="15" x14ac:dyDescent="0.2">
      <c r="A12" s="102" t="s">
        <v>821</v>
      </c>
      <c r="B12" s="103" t="s">
        <v>773</v>
      </c>
      <c r="C12" s="104" t="s">
        <v>820</v>
      </c>
      <c r="D12" s="105" t="s">
        <v>772</v>
      </c>
      <c r="E12" s="106"/>
      <c r="F12" s="107">
        <v>0</v>
      </c>
      <c r="G12" s="107">
        <v>0</v>
      </c>
      <c r="H12" s="107">
        <v>0</v>
      </c>
      <c r="I12" s="108">
        <v>0</v>
      </c>
      <c r="J12" s="107">
        <v>0</v>
      </c>
      <c r="K12" s="107">
        <v>0</v>
      </c>
      <c r="L12" s="109">
        <f t="shared" ref="L12:M12" si="0">ROUND($E12*F12,0)</f>
        <v>0</v>
      </c>
      <c r="M12" s="109">
        <f t="shared" si="0"/>
        <v>0</v>
      </c>
      <c r="N12" s="109">
        <f>ROUND($E12*H12,0)</f>
        <v>0</v>
      </c>
      <c r="O12" s="109">
        <f>ROUND($E12*I12,0)</f>
        <v>0</v>
      </c>
      <c r="P12" s="109">
        <f>ROUND($E12*J12,0)</f>
        <v>0</v>
      </c>
      <c r="Q12" s="109">
        <f>ROUND($E12*K12,0)</f>
        <v>0</v>
      </c>
    </row>
    <row r="13" spans="1:17" x14ac:dyDescent="0.2">
      <c r="A13" s="500"/>
      <c r="B13" s="110"/>
      <c r="C13" s="110"/>
      <c r="D13" s="500"/>
      <c r="E13" s="500"/>
      <c r="F13" s="500"/>
      <c r="G13" s="500"/>
      <c r="H13" s="500"/>
      <c r="I13" s="500"/>
      <c r="J13" s="500"/>
      <c r="K13" s="500"/>
      <c r="L13" s="500"/>
      <c r="M13" s="500"/>
      <c r="N13" s="500"/>
      <c r="O13" s="500"/>
      <c r="P13" s="500"/>
      <c r="Q13" s="500"/>
    </row>
    <row r="14" spans="1:17" ht="15" x14ac:dyDescent="0.25">
      <c r="A14" s="111" t="s">
        <v>1128</v>
      </c>
      <c r="B14" s="112"/>
      <c r="C14" s="112"/>
    </row>
    <row r="15" spans="1:17" ht="15" x14ac:dyDescent="0.25">
      <c r="A15" s="111" t="s">
        <v>1127</v>
      </c>
      <c r="B15" s="112"/>
      <c r="C15" s="112"/>
    </row>
    <row r="16" spans="1:17" ht="15" x14ac:dyDescent="0.25">
      <c r="A16" s="111" t="s">
        <v>72</v>
      </c>
      <c r="B16" s="1348"/>
      <c r="C16" s="1348"/>
      <c r="D16" s="1348"/>
      <c r="E16" s="1348"/>
      <c r="F16" s="1348"/>
      <c r="G16" s="1348"/>
      <c r="H16" s="1348"/>
      <c r="I16" s="1348"/>
      <c r="J16" s="1348"/>
      <c r="K16" s="1348"/>
      <c r="L16" s="1348"/>
    </row>
    <row r="17" spans="1:3" ht="15" x14ac:dyDescent="0.25">
      <c r="A17" s="111" t="s">
        <v>73</v>
      </c>
      <c r="B17" s="112"/>
      <c r="C17" s="112"/>
    </row>
    <row r="18" spans="1:3" ht="15" x14ac:dyDescent="0.25">
      <c r="A18" s="111" t="s">
        <v>74</v>
      </c>
      <c r="B18" s="112"/>
      <c r="C18" s="112"/>
    </row>
    <row r="19" spans="1:3" ht="15" x14ac:dyDescent="0.25">
      <c r="A19" s="111" t="s">
        <v>75</v>
      </c>
      <c r="B19" s="112"/>
      <c r="C19" s="112"/>
    </row>
    <row r="20" spans="1:3" ht="15" x14ac:dyDescent="0.25">
      <c r="A20" s="111" t="s">
        <v>76</v>
      </c>
      <c r="B20" s="112"/>
      <c r="C20" s="112"/>
    </row>
    <row r="21" spans="1:3" ht="15" x14ac:dyDescent="0.25">
      <c r="A21" s="111" t="s">
        <v>77</v>
      </c>
      <c r="B21" s="112"/>
      <c r="C21" s="112"/>
    </row>
    <row r="22" spans="1:3" ht="15" x14ac:dyDescent="0.25">
      <c r="A22" s="111" t="s">
        <v>78</v>
      </c>
      <c r="B22" s="112"/>
      <c r="C22" s="112"/>
    </row>
    <row r="23" spans="1:3" ht="15" x14ac:dyDescent="0.25">
      <c r="A23" s="111" t="s">
        <v>79</v>
      </c>
      <c r="B23" s="112"/>
      <c r="C23" s="112"/>
    </row>
    <row r="24" spans="1:3" ht="15" x14ac:dyDescent="0.25">
      <c r="A24" s="111" t="s">
        <v>80</v>
      </c>
      <c r="B24" s="112"/>
      <c r="C24" s="112"/>
    </row>
    <row r="25" spans="1:3" ht="15" x14ac:dyDescent="0.25">
      <c r="A25" s="111" t="s">
        <v>81</v>
      </c>
      <c r="B25" s="112"/>
      <c r="C25" s="112"/>
    </row>
    <row r="26" spans="1:3" ht="15" x14ac:dyDescent="0.25">
      <c r="A26" s="111" t="s">
        <v>82</v>
      </c>
      <c r="B26" s="112"/>
      <c r="C26" s="112"/>
    </row>
    <row r="27" spans="1:3" ht="15" x14ac:dyDescent="0.25">
      <c r="A27" s="111" t="s">
        <v>83</v>
      </c>
      <c r="B27" s="112"/>
      <c r="C27" s="112"/>
    </row>
    <row r="28" spans="1:3" ht="15" x14ac:dyDescent="0.25">
      <c r="A28" s="111" t="s">
        <v>84</v>
      </c>
      <c r="B28" s="112"/>
      <c r="C28" s="112"/>
    </row>
    <row r="29" spans="1:3" ht="15" x14ac:dyDescent="0.25">
      <c r="A29" s="111" t="s">
        <v>85</v>
      </c>
      <c r="B29" s="112"/>
      <c r="C29" s="112"/>
    </row>
    <row r="30" spans="1:3" ht="15" x14ac:dyDescent="0.25">
      <c r="A30" s="111" t="s">
        <v>86</v>
      </c>
      <c r="B30" s="112"/>
      <c r="C30" s="112"/>
    </row>
    <row r="31" spans="1:3" ht="15" x14ac:dyDescent="0.25">
      <c r="A31" s="111" t="s">
        <v>87</v>
      </c>
      <c r="B31" s="112"/>
      <c r="C31" s="112"/>
    </row>
    <row r="32" spans="1:3" ht="15" x14ac:dyDescent="0.25">
      <c r="A32" s="111" t="s">
        <v>88</v>
      </c>
      <c r="B32" s="112"/>
      <c r="C32" s="112"/>
    </row>
    <row r="33" spans="1:3" ht="15" x14ac:dyDescent="0.25">
      <c r="A33" s="111" t="s">
        <v>89</v>
      </c>
      <c r="B33" s="112"/>
      <c r="C33" s="112"/>
    </row>
    <row r="34" spans="1:3" ht="15" x14ac:dyDescent="0.25">
      <c r="A34" s="111" t="s">
        <v>90</v>
      </c>
      <c r="B34" s="112"/>
      <c r="C34" s="112"/>
    </row>
    <row r="35" spans="1:3" ht="15" x14ac:dyDescent="0.25">
      <c r="A35" s="111" t="s">
        <v>91</v>
      </c>
      <c r="B35" s="112"/>
      <c r="C35" s="112"/>
    </row>
    <row r="36" spans="1:3" ht="15" x14ac:dyDescent="0.25">
      <c r="A36" s="111" t="s">
        <v>92</v>
      </c>
      <c r="B36" s="112"/>
      <c r="C36" s="112"/>
    </row>
    <row r="37" spans="1:3" ht="15" x14ac:dyDescent="0.25">
      <c r="A37" s="111" t="s">
        <v>93</v>
      </c>
      <c r="B37" s="112"/>
      <c r="C37" s="112"/>
    </row>
    <row r="38" spans="1:3" ht="15" x14ac:dyDescent="0.25">
      <c r="A38" s="111" t="s">
        <v>94</v>
      </c>
      <c r="B38" s="112"/>
      <c r="C38" s="112"/>
    </row>
    <row r="39" spans="1:3" ht="15" x14ac:dyDescent="0.25">
      <c r="A39" s="111" t="s">
        <v>95</v>
      </c>
      <c r="B39" s="112"/>
      <c r="C39" s="112"/>
    </row>
    <row r="40" spans="1:3" ht="15" x14ac:dyDescent="0.25">
      <c r="A40" s="111" t="s">
        <v>96</v>
      </c>
      <c r="B40" s="112"/>
      <c r="C40" s="112"/>
    </row>
    <row r="41" spans="1:3" ht="15" x14ac:dyDescent="0.25">
      <c r="A41" s="111" t="s">
        <v>97</v>
      </c>
      <c r="B41" s="112"/>
      <c r="C41" s="112"/>
    </row>
    <row r="42" spans="1:3" ht="15" x14ac:dyDescent="0.25">
      <c r="A42" s="111" t="s">
        <v>98</v>
      </c>
      <c r="B42" s="112"/>
      <c r="C42" s="112"/>
    </row>
    <row r="43" spans="1:3" ht="15" x14ac:dyDescent="0.25">
      <c r="A43" s="111" t="s">
        <v>99</v>
      </c>
      <c r="B43" s="112"/>
      <c r="C43" s="112"/>
    </row>
    <row r="44" spans="1:3" ht="15" x14ac:dyDescent="0.25">
      <c r="A44" s="111" t="s">
        <v>100</v>
      </c>
      <c r="B44" s="112"/>
      <c r="C44" s="112"/>
    </row>
    <row r="45" spans="1:3" ht="15" x14ac:dyDescent="0.25">
      <c r="A45" s="111" t="s">
        <v>101</v>
      </c>
      <c r="B45" s="112"/>
      <c r="C45" s="112"/>
    </row>
    <row r="46" spans="1:3" ht="15" x14ac:dyDescent="0.25">
      <c r="A46" s="111" t="s">
        <v>102</v>
      </c>
      <c r="B46" s="112"/>
      <c r="C46" s="112"/>
    </row>
    <row r="47" spans="1:3" ht="15" x14ac:dyDescent="0.25">
      <c r="A47" s="111" t="s">
        <v>103</v>
      </c>
      <c r="B47" s="112"/>
      <c r="C47" s="112"/>
    </row>
    <row r="48" spans="1:3" ht="15" x14ac:dyDescent="0.25">
      <c r="A48" s="111" t="s">
        <v>104</v>
      </c>
      <c r="B48" s="112"/>
      <c r="C48" s="112"/>
    </row>
    <row r="49" spans="1:3" ht="15" x14ac:dyDescent="0.25">
      <c r="A49" s="111" t="s">
        <v>105</v>
      </c>
      <c r="B49" s="112"/>
      <c r="C49" s="112"/>
    </row>
    <row r="50" spans="1:3" ht="15" x14ac:dyDescent="0.25">
      <c r="A50" s="111" t="s">
        <v>106</v>
      </c>
      <c r="B50" s="112"/>
      <c r="C50" s="112"/>
    </row>
    <row r="51" spans="1:3" ht="15" x14ac:dyDescent="0.25">
      <c r="A51" s="111" t="s">
        <v>107</v>
      </c>
      <c r="B51" s="112"/>
      <c r="C51" s="112"/>
    </row>
    <row r="52" spans="1:3" ht="15" x14ac:dyDescent="0.25">
      <c r="A52" s="111" t="s">
        <v>108</v>
      </c>
      <c r="B52" s="112"/>
      <c r="C52" s="112"/>
    </row>
    <row r="53" spans="1:3" ht="15" x14ac:dyDescent="0.25">
      <c r="A53" s="111" t="s">
        <v>109</v>
      </c>
      <c r="B53" s="112"/>
      <c r="C53" s="112"/>
    </row>
    <row r="54" spans="1:3" ht="15" x14ac:dyDescent="0.25">
      <c r="A54" s="111" t="s">
        <v>110</v>
      </c>
      <c r="B54" s="112"/>
      <c r="C54" s="112"/>
    </row>
    <row r="55" spans="1:3" ht="15" x14ac:dyDescent="0.25">
      <c r="A55" s="111" t="s">
        <v>111</v>
      </c>
      <c r="B55" s="112"/>
      <c r="C55" s="112"/>
    </row>
    <row r="56" spans="1:3" ht="15" x14ac:dyDescent="0.25">
      <c r="A56" s="111" t="s">
        <v>112</v>
      </c>
      <c r="B56" s="112"/>
      <c r="C56" s="112"/>
    </row>
    <row r="57" spans="1:3" ht="15" x14ac:dyDescent="0.25">
      <c r="A57" s="111" t="s">
        <v>1152</v>
      </c>
      <c r="B57" s="112"/>
      <c r="C57" s="112"/>
    </row>
    <row r="58" spans="1:3" ht="15" x14ac:dyDescent="0.25">
      <c r="A58" s="111" t="s">
        <v>114</v>
      </c>
      <c r="B58" s="112"/>
      <c r="C58" s="112"/>
    </row>
    <row r="59" spans="1:3" ht="15" x14ac:dyDescent="0.25">
      <c r="A59" s="111" t="s">
        <v>115</v>
      </c>
      <c r="B59" s="112"/>
      <c r="C59" s="112"/>
    </row>
    <row r="60" spans="1:3" ht="15" x14ac:dyDescent="0.25">
      <c r="A60" s="111" t="s">
        <v>116</v>
      </c>
      <c r="B60" s="112"/>
      <c r="C60" s="112"/>
    </row>
    <row r="61" spans="1:3" ht="15" x14ac:dyDescent="0.25">
      <c r="A61" s="111" t="s">
        <v>117</v>
      </c>
      <c r="B61" s="112"/>
      <c r="C61" s="112"/>
    </row>
    <row r="62" spans="1:3" ht="15" x14ac:dyDescent="0.25">
      <c r="A62" s="111" t="s">
        <v>118</v>
      </c>
      <c r="B62" s="112"/>
      <c r="C62" s="112"/>
    </row>
    <row r="63" spans="1:3" ht="15" x14ac:dyDescent="0.25">
      <c r="A63" s="111" t="s">
        <v>119</v>
      </c>
      <c r="B63" s="112"/>
      <c r="C63" s="112"/>
    </row>
    <row r="64" spans="1:3" ht="15" x14ac:dyDescent="0.25">
      <c r="A64" s="111" t="s">
        <v>120</v>
      </c>
      <c r="B64" s="112"/>
      <c r="C64" s="112"/>
    </row>
    <row r="65" spans="1:3" ht="15" x14ac:dyDescent="0.25">
      <c r="A65" s="111" t="s">
        <v>121</v>
      </c>
      <c r="B65" s="112"/>
      <c r="C65" s="112"/>
    </row>
    <row r="66" spans="1:3" ht="15" x14ac:dyDescent="0.25">
      <c r="A66" s="111" t="s">
        <v>122</v>
      </c>
      <c r="B66" s="112"/>
      <c r="C66" s="112"/>
    </row>
    <row r="67" spans="1:3" ht="15" x14ac:dyDescent="0.25">
      <c r="A67" s="111" t="s">
        <v>123</v>
      </c>
      <c r="B67" s="112"/>
      <c r="C67" s="112"/>
    </row>
    <row r="68" spans="1:3" ht="15" x14ac:dyDescent="0.25">
      <c r="A68" s="111" t="s">
        <v>1153</v>
      </c>
      <c r="B68" s="112"/>
      <c r="C68" s="112"/>
    </row>
    <row r="69" spans="1:3" ht="15" x14ac:dyDescent="0.25">
      <c r="A69" s="111" t="s">
        <v>125</v>
      </c>
      <c r="B69" s="112"/>
      <c r="C69" s="112"/>
    </row>
    <row r="70" spans="1:3" ht="15" x14ac:dyDescent="0.25">
      <c r="A70" s="111" t="s">
        <v>126</v>
      </c>
      <c r="B70" s="112"/>
      <c r="C70" s="112"/>
    </row>
    <row r="71" spans="1:3" ht="15" x14ac:dyDescent="0.25">
      <c r="A71" s="111" t="s">
        <v>127</v>
      </c>
      <c r="B71" s="112"/>
      <c r="C71" s="112"/>
    </row>
    <row r="72" spans="1:3" ht="15" x14ac:dyDescent="0.25">
      <c r="A72" s="111" t="s">
        <v>128</v>
      </c>
      <c r="B72" s="112"/>
      <c r="C72" s="112"/>
    </row>
    <row r="73" spans="1:3" ht="15" x14ac:dyDescent="0.25">
      <c r="A73" s="111" t="s">
        <v>129</v>
      </c>
      <c r="B73" s="112"/>
      <c r="C73" s="112"/>
    </row>
    <row r="74" spans="1:3" ht="15" x14ac:dyDescent="0.25">
      <c r="A74" s="111" t="s">
        <v>130</v>
      </c>
      <c r="B74" s="112"/>
      <c r="C74" s="112"/>
    </row>
    <row r="75" spans="1:3" ht="15" x14ac:dyDescent="0.25">
      <c r="A75" s="111" t="s">
        <v>131</v>
      </c>
      <c r="B75" s="112"/>
      <c r="C75" s="112"/>
    </row>
    <row r="76" spans="1:3" ht="15" x14ac:dyDescent="0.25">
      <c r="A76" s="111" t="s">
        <v>132</v>
      </c>
      <c r="B76" s="112"/>
      <c r="C76" s="112"/>
    </row>
    <row r="77" spans="1:3" ht="15" x14ac:dyDescent="0.25">
      <c r="A77" s="111" t="s">
        <v>133</v>
      </c>
      <c r="B77" s="112"/>
      <c r="C77" s="112"/>
    </row>
    <row r="78" spans="1:3" ht="15" x14ac:dyDescent="0.25">
      <c r="A78" s="111" t="s">
        <v>134</v>
      </c>
      <c r="B78" s="112"/>
      <c r="C78" s="112"/>
    </row>
    <row r="79" spans="1:3" ht="15" x14ac:dyDescent="0.25">
      <c r="A79" s="111" t="s">
        <v>135</v>
      </c>
      <c r="B79" s="112"/>
      <c r="C79" s="112"/>
    </row>
    <row r="80" spans="1:3" ht="15" x14ac:dyDescent="0.25">
      <c r="A80" s="111" t="s">
        <v>136</v>
      </c>
      <c r="B80" s="112"/>
      <c r="C80" s="112"/>
    </row>
    <row r="81" spans="1:3" ht="15" x14ac:dyDescent="0.25">
      <c r="A81" s="111" t="s">
        <v>137</v>
      </c>
      <c r="B81" s="112"/>
      <c r="C81" s="112"/>
    </row>
    <row r="82" spans="1:3" ht="15" x14ac:dyDescent="0.25">
      <c r="A82" s="111" t="s">
        <v>138</v>
      </c>
      <c r="B82" s="112"/>
      <c r="C82" s="112"/>
    </row>
    <row r="83" spans="1:3" ht="15" x14ac:dyDescent="0.25">
      <c r="A83" s="111" t="s">
        <v>1154</v>
      </c>
      <c r="B83" s="112"/>
      <c r="C83" s="112"/>
    </row>
    <row r="84" spans="1:3" ht="15" x14ac:dyDescent="0.25">
      <c r="A84" s="111" t="s">
        <v>140</v>
      </c>
      <c r="B84" s="112"/>
      <c r="C84" s="112"/>
    </row>
    <row r="85" spans="1:3" ht="15" x14ac:dyDescent="0.25">
      <c r="A85" s="111" t="s">
        <v>141</v>
      </c>
      <c r="B85" s="112"/>
      <c r="C85" s="112"/>
    </row>
    <row r="86" spans="1:3" ht="15" x14ac:dyDescent="0.25">
      <c r="A86" s="111" t="s">
        <v>142</v>
      </c>
      <c r="B86" s="112"/>
      <c r="C86" s="112"/>
    </row>
    <row r="87" spans="1:3" ht="15" x14ac:dyDescent="0.25">
      <c r="A87" s="111" t="s">
        <v>143</v>
      </c>
      <c r="B87" s="112"/>
      <c r="C87" s="112"/>
    </row>
    <row r="88" spans="1:3" ht="15" x14ac:dyDescent="0.25">
      <c r="A88" s="111" t="s">
        <v>144</v>
      </c>
      <c r="B88" s="112"/>
      <c r="C88" s="112"/>
    </row>
    <row r="89" spans="1:3" ht="15" x14ac:dyDescent="0.25">
      <c r="A89" s="111" t="s">
        <v>145</v>
      </c>
      <c r="B89" s="112"/>
      <c r="C89" s="112"/>
    </row>
    <row r="90" spans="1:3" ht="15" x14ac:dyDescent="0.25">
      <c r="A90" s="111" t="s">
        <v>146</v>
      </c>
      <c r="B90" s="112"/>
      <c r="C90" s="112"/>
    </row>
    <row r="91" spans="1:3" ht="15" x14ac:dyDescent="0.25">
      <c r="A91" s="111" t="s">
        <v>147</v>
      </c>
      <c r="B91" s="112"/>
      <c r="C91" s="112"/>
    </row>
    <row r="92" spans="1:3" ht="15" x14ac:dyDescent="0.25">
      <c r="A92" s="111" t="s">
        <v>148</v>
      </c>
      <c r="B92" s="112"/>
      <c r="C92" s="112"/>
    </row>
    <row r="93" spans="1:3" ht="15" x14ac:dyDescent="0.25">
      <c r="A93" s="111" t="s">
        <v>149</v>
      </c>
      <c r="B93" s="112"/>
      <c r="C93" s="112"/>
    </row>
    <row r="94" spans="1:3" ht="15" x14ac:dyDescent="0.25">
      <c r="A94" s="111" t="s">
        <v>150</v>
      </c>
      <c r="B94" s="112"/>
      <c r="C94" s="112"/>
    </row>
    <row r="95" spans="1:3" ht="15" x14ac:dyDescent="0.25">
      <c r="A95" s="111" t="s">
        <v>151</v>
      </c>
      <c r="B95" s="112"/>
      <c r="C95" s="112"/>
    </row>
    <row r="96" spans="1:3" ht="15" x14ac:dyDescent="0.25">
      <c r="A96" s="111" t="s">
        <v>152</v>
      </c>
      <c r="B96" s="112"/>
      <c r="C96" s="112"/>
    </row>
    <row r="97" spans="1:3" ht="15" x14ac:dyDescent="0.25">
      <c r="A97" s="111" t="s">
        <v>153</v>
      </c>
      <c r="B97" s="112"/>
      <c r="C97" s="112"/>
    </row>
    <row r="98" spans="1:3" ht="15" x14ac:dyDescent="0.25">
      <c r="A98" s="111" t="s">
        <v>154</v>
      </c>
      <c r="B98" s="112"/>
      <c r="C98" s="112"/>
    </row>
  </sheetData>
  <mergeCells count="17">
    <mergeCell ref="F7:K7"/>
    <mergeCell ref="B16:L16"/>
    <mergeCell ref="O1:Q1"/>
    <mergeCell ref="A2:Q2"/>
    <mergeCell ref="E5:N5"/>
    <mergeCell ref="C4:P4"/>
    <mergeCell ref="A7:A9"/>
    <mergeCell ref="B7:B9"/>
    <mergeCell ref="C7:C9"/>
    <mergeCell ref="D7:D9"/>
    <mergeCell ref="E7:E9"/>
    <mergeCell ref="E6:N6"/>
    <mergeCell ref="L7:Q7"/>
    <mergeCell ref="F8:H8"/>
    <mergeCell ref="I8:K8"/>
    <mergeCell ref="L8:N8"/>
    <mergeCell ref="O8:Q8"/>
  </mergeCells>
  <pageMargins left="0.25" right="0.25" top="0.75" bottom="0.75" header="0.3" footer="0.3"/>
  <pageSetup paperSize="9" scale="95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7">
    <tabColor rgb="FFFF0000"/>
    <pageSetUpPr fitToPage="1"/>
  </sheetPr>
  <dimension ref="A1:T106"/>
  <sheetViews>
    <sheetView zoomScale="89" zoomScaleNormal="89" workbookViewId="0">
      <selection activeCell="J30" sqref="J30"/>
    </sheetView>
  </sheetViews>
  <sheetFormatPr defaultColWidth="9.140625" defaultRowHeight="12.75" x14ac:dyDescent="0.2"/>
  <cols>
    <col min="1" max="1" width="33.140625" style="500" customWidth="1"/>
    <col min="2" max="2" width="5.42578125" style="500" customWidth="1"/>
    <col min="3" max="3" width="5.85546875" style="500" customWidth="1"/>
    <col min="4" max="4" width="9.140625" style="500"/>
    <col min="5" max="5" width="6.85546875" style="500" customWidth="1"/>
    <col min="6" max="6" width="6.7109375" style="500" customWidth="1"/>
    <col min="7" max="7" width="7.28515625" style="500" customWidth="1"/>
    <col min="8" max="8" width="7" style="500" customWidth="1"/>
    <col min="9" max="9" width="6.7109375" style="500" customWidth="1"/>
    <col min="10" max="10" width="7.140625" style="500" customWidth="1"/>
    <col min="11" max="11" width="8.7109375" style="500" customWidth="1"/>
    <col min="12" max="12" width="9.140625" style="500"/>
    <col min="13" max="13" width="8.5703125" style="500" customWidth="1"/>
    <col min="14" max="14" width="9.140625" style="500"/>
    <col min="15" max="15" width="11" style="500" customWidth="1"/>
    <col min="16" max="16384" width="9.140625" style="500"/>
  </cols>
  <sheetData>
    <row r="1" spans="1:20" x14ac:dyDescent="0.2">
      <c r="A1" s="89"/>
      <c r="B1" s="90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1372" t="s">
        <v>1103</v>
      </c>
      <c r="O1" s="1372"/>
      <c r="P1" s="1372"/>
    </row>
    <row r="2" spans="1:20" ht="15.75" x14ac:dyDescent="0.2">
      <c r="A2" s="1373" t="s">
        <v>751</v>
      </c>
      <c r="B2" s="1373"/>
      <c r="C2" s="1373"/>
      <c r="D2" s="1373"/>
      <c r="E2" s="1373"/>
      <c r="F2" s="1373"/>
      <c r="G2" s="1373"/>
      <c r="H2" s="1373"/>
      <c r="I2" s="1373"/>
      <c r="J2" s="1373"/>
      <c r="K2" s="1373"/>
      <c r="L2" s="1373"/>
      <c r="M2" s="1373"/>
      <c r="N2" s="1373"/>
      <c r="O2" s="1373"/>
      <c r="P2" s="1373"/>
    </row>
    <row r="3" spans="1:20" ht="15.75" x14ac:dyDescent="0.2">
      <c r="A3" s="499"/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</row>
    <row r="4" spans="1:20" ht="15.75" x14ac:dyDescent="0.2">
      <c r="A4" s="499"/>
      <c r="B4" s="499"/>
      <c r="C4" s="1373" t="s">
        <v>1377</v>
      </c>
      <c r="D4" s="1377"/>
      <c r="E4" s="1377"/>
      <c r="F4" s="1377"/>
      <c r="G4" s="1377"/>
      <c r="H4" s="1377"/>
      <c r="I4" s="1377"/>
      <c r="J4" s="1377"/>
      <c r="K4" s="1377"/>
      <c r="L4" s="1377"/>
      <c r="M4" s="1377"/>
      <c r="N4" s="1377"/>
      <c r="O4" s="1377"/>
      <c r="P4" s="1377"/>
    </row>
    <row r="5" spans="1:20" ht="15.75" x14ac:dyDescent="0.2">
      <c r="A5" s="499"/>
      <c r="B5" s="499"/>
      <c r="C5" s="499"/>
      <c r="D5" s="499"/>
      <c r="E5" s="1374" t="s">
        <v>1100</v>
      </c>
      <c r="F5" s="1374"/>
      <c r="G5" s="1374"/>
      <c r="H5" s="1374"/>
      <c r="I5" s="1374"/>
      <c r="J5" s="1374"/>
      <c r="K5" s="1374"/>
      <c r="L5" s="1374"/>
      <c r="M5" s="1374"/>
      <c r="N5" s="1374"/>
      <c r="O5" s="499"/>
      <c r="P5" s="499"/>
    </row>
    <row r="6" spans="1:20" ht="15" customHeight="1" x14ac:dyDescent="0.2">
      <c r="A6" s="90"/>
      <c r="B6" s="90"/>
      <c r="C6" s="90"/>
      <c r="D6" s="90"/>
      <c r="E6" s="1378"/>
      <c r="F6" s="1378"/>
      <c r="G6" s="1378"/>
      <c r="H6" s="1378"/>
      <c r="I6" s="1378"/>
      <c r="J6" s="1378"/>
      <c r="K6" s="1378"/>
      <c r="L6" s="1378"/>
      <c r="M6" s="1378"/>
      <c r="N6" s="1378"/>
      <c r="O6" s="90"/>
      <c r="P6" s="90"/>
    </row>
    <row r="7" spans="1:20" ht="48" customHeight="1" x14ac:dyDescent="0.2">
      <c r="A7" s="1357" t="s">
        <v>752</v>
      </c>
      <c r="B7" s="1357" t="s">
        <v>753</v>
      </c>
      <c r="C7" s="1375" t="s">
        <v>754</v>
      </c>
      <c r="D7" s="1375" t="s">
        <v>755</v>
      </c>
      <c r="E7" s="1375" t="s">
        <v>756</v>
      </c>
      <c r="F7" s="1375"/>
      <c r="G7" s="1375"/>
      <c r="H7" s="1375"/>
      <c r="I7" s="1375"/>
      <c r="J7" s="1375"/>
      <c r="K7" s="1375" t="s">
        <v>757</v>
      </c>
      <c r="L7" s="1375"/>
      <c r="M7" s="1375"/>
      <c r="N7" s="1375"/>
      <c r="O7" s="1375"/>
      <c r="P7" s="1375"/>
    </row>
    <row r="8" spans="1:20" x14ac:dyDescent="0.2">
      <c r="A8" s="1357"/>
      <c r="B8" s="1357"/>
      <c r="C8" s="1375"/>
      <c r="D8" s="1376"/>
      <c r="E8" s="1375" t="s">
        <v>758</v>
      </c>
      <c r="F8" s="1375"/>
      <c r="G8" s="1375"/>
      <c r="H8" s="1375" t="s">
        <v>759</v>
      </c>
      <c r="I8" s="1375"/>
      <c r="J8" s="1375"/>
      <c r="K8" s="1375" t="s">
        <v>758</v>
      </c>
      <c r="L8" s="1375"/>
      <c r="M8" s="1375"/>
      <c r="N8" s="1375" t="s">
        <v>759</v>
      </c>
      <c r="O8" s="1375"/>
      <c r="P8" s="1375"/>
    </row>
    <row r="9" spans="1:20" ht="35.450000000000003" customHeight="1" x14ac:dyDescent="0.2">
      <c r="A9" s="1357"/>
      <c r="B9" s="1357"/>
      <c r="C9" s="1375"/>
      <c r="D9" s="1376"/>
      <c r="E9" s="498" t="s">
        <v>760</v>
      </c>
      <c r="F9" s="498" t="s">
        <v>761</v>
      </c>
      <c r="G9" s="498" t="s">
        <v>762</v>
      </c>
      <c r="H9" s="498" t="s">
        <v>760</v>
      </c>
      <c r="I9" s="498" t="s">
        <v>761</v>
      </c>
      <c r="J9" s="498" t="s">
        <v>762</v>
      </c>
      <c r="K9" s="498" t="s">
        <v>763</v>
      </c>
      <c r="L9" s="498" t="s">
        <v>764</v>
      </c>
      <c r="M9" s="498" t="s">
        <v>765</v>
      </c>
      <c r="N9" s="498" t="s">
        <v>766</v>
      </c>
      <c r="O9" s="498" t="s">
        <v>767</v>
      </c>
      <c r="P9" s="498" t="s">
        <v>768</v>
      </c>
    </row>
    <row r="10" spans="1:20" x14ac:dyDescent="0.2">
      <c r="A10" s="30">
        <v>1</v>
      </c>
      <c r="B10" s="30">
        <v>2</v>
      </c>
      <c r="C10" s="498">
        <v>3</v>
      </c>
      <c r="D10" s="30">
        <v>4</v>
      </c>
      <c r="E10" s="498">
        <v>5</v>
      </c>
      <c r="F10" s="30">
        <v>6</v>
      </c>
      <c r="G10" s="498">
        <v>7</v>
      </c>
      <c r="H10" s="30">
        <v>8</v>
      </c>
      <c r="I10" s="498">
        <v>9</v>
      </c>
      <c r="J10" s="30">
        <v>10</v>
      </c>
      <c r="K10" s="30">
        <v>11</v>
      </c>
      <c r="L10" s="498">
        <v>12</v>
      </c>
      <c r="M10" s="30">
        <v>13</v>
      </c>
      <c r="N10" s="498">
        <v>14</v>
      </c>
      <c r="O10" s="30">
        <v>15</v>
      </c>
      <c r="P10" s="498">
        <v>16</v>
      </c>
    </row>
    <row r="11" spans="1:20" s="760" customFormat="1" ht="19.149999999999999" customHeight="1" x14ac:dyDescent="0.2">
      <c r="A11" s="756" t="s">
        <v>769</v>
      </c>
      <c r="B11" s="757"/>
      <c r="C11" s="758" t="s">
        <v>15</v>
      </c>
      <c r="D11" s="758" t="s">
        <v>15</v>
      </c>
      <c r="E11" s="758" t="s">
        <v>15</v>
      </c>
      <c r="F11" s="758" t="s">
        <v>15</v>
      </c>
      <c r="G11" s="758" t="s">
        <v>15</v>
      </c>
      <c r="H11" s="758" t="s">
        <v>15</v>
      </c>
      <c r="I11" s="758" t="s">
        <v>15</v>
      </c>
      <c r="J11" s="758" t="s">
        <v>15</v>
      </c>
      <c r="K11" s="759">
        <v>0</v>
      </c>
      <c r="L11" s="759">
        <v>0</v>
      </c>
      <c r="M11" s="759">
        <v>0</v>
      </c>
      <c r="N11" s="759">
        <v>0</v>
      </c>
      <c r="O11" s="759">
        <v>0</v>
      </c>
      <c r="P11" s="759">
        <v>0</v>
      </c>
    </row>
    <row r="12" spans="1:20" ht="38.25" x14ac:dyDescent="0.2">
      <c r="A12" s="93" t="s">
        <v>770</v>
      </c>
      <c r="B12" s="94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T12" s="500" t="s">
        <v>1144</v>
      </c>
    </row>
    <row r="13" spans="1:20" ht="15" x14ac:dyDescent="0.25">
      <c r="A13" s="95" t="s">
        <v>1316</v>
      </c>
      <c r="B13" s="96" t="s">
        <v>771</v>
      </c>
      <c r="C13" s="96" t="s">
        <v>772</v>
      </c>
      <c r="D13" s="97">
        <v>0</v>
      </c>
      <c r="E13" s="97">
        <v>0</v>
      </c>
      <c r="F13" s="97">
        <v>0</v>
      </c>
      <c r="G13" s="97">
        <v>0</v>
      </c>
      <c r="H13" s="97">
        <v>0</v>
      </c>
      <c r="I13" s="97">
        <v>0</v>
      </c>
      <c r="J13" s="97">
        <v>0</v>
      </c>
      <c r="K13" s="98">
        <f t="shared" ref="K13:K30" si="0">D13*E13</f>
        <v>0</v>
      </c>
      <c r="L13" s="98">
        <f t="shared" ref="L13:L21" si="1">D13*F13</f>
        <v>0</v>
      </c>
      <c r="M13" s="98">
        <f t="shared" ref="M13:M21" si="2">D13*G13</f>
        <v>0</v>
      </c>
      <c r="N13" s="98">
        <f>D13*H13</f>
        <v>0</v>
      </c>
      <c r="O13" s="98">
        <f>D13*I13</f>
        <v>0</v>
      </c>
      <c r="P13" s="98">
        <f>D13*J13</f>
        <v>0</v>
      </c>
    </row>
    <row r="14" spans="1:20" ht="15" x14ac:dyDescent="0.25">
      <c r="A14" s="95" t="s">
        <v>1317</v>
      </c>
      <c r="B14" s="96" t="s">
        <v>773</v>
      </c>
      <c r="C14" s="96" t="s">
        <v>772</v>
      </c>
      <c r="D14" s="97">
        <v>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8">
        <f t="shared" si="0"/>
        <v>0</v>
      </c>
      <c r="L14" s="98">
        <f t="shared" si="1"/>
        <v>0</v>
      </c>
      <c r="M14" s="98">
        <f t="shared" si="2"/>
        <v>0</v>
      </c>
      <c r="N14" s="98">
        <f>D14*H14</f>
        <v>0</v>
      </c>
      <c r="O14" s="98">
        <f>D14*I14</f>
        <v>0</v>
      </c>
      <c r="P14" s="98">
        <f>D14*J14</f>
        <v>0</v>
      </c>
    </row>
    <row r="15" spans="1:20" ht="21" customHeight="1" x14ac:dyDescent="0.25">
      <c r="A15" s="95" t="s">
        <v>1318</v>
      </c>
      <c r="B15" s="96" t="s">
        <v>774</v>
      </c>
      <c r="C15" s="96" t="s">
        <v>772</v>
      </c>
      <c r="D15" s="97"/>
      <c r="E15" s="97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8">
        <f t="shared" si="0"/>
        <v>0</v>
      </c>
      <c r="L15" s="98">
        <f t="shared" si="1"/>
        <v>0</v>
      </c>
      <c r="M15" s="98">
        <f t="shared" si="2"/>
        <v>0</v>
      </c>
      <c r="N15" s="98">
        <f>D15*H15</f>
        <v>0</v>
      </c>
      <c r="O15" s="98">
        <f>D15*I15</f>
        <v>0</v>
      </c>
      <c r="P15" s="98">
        <f>D15*J15</f>
        <v>0</v>
      </c>
    </row>
    <row r="16" spans="1:20" ht="24" customHeight="1" x14ac:dyDescent="0.25">
      <c r="A16" s="95" t="s">
        <v>1319</v>
      </c>
      <c r="B16" s="96" t="s">
        <v>775</v>
      </c>
      <c r="C16" s="96" t="s">
        <v>772</v>
      </c>
      <c r="D16" s="97">
        <v>0</v>
      </c>
      <c r="E16" s="97">
        <v>0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8">
        <f t="shared" si="0"/>
        <v>0</v>
      </c>
      <c r="L16" s="98">
        <f t="shared" si="1"/>
        <v>0</v>
      </c>
      <c r="M16" s="98">
        <f t="shared" si="2"/>
        <v>0</v>
      </c>
      <c r="N16" s="98">
        <f t="shared" ref="N16:N24" si="3">D16*H16</f>
        <v>0</v>
      </c>
      <c r="O16" s="98">
        <f t="shared" ref="O16:O24" si="4">D16*I16</f>
        <v>0</v>
      </c>
      <c r="P16" s="98">
        <f t="shared" ref="P16:P24" si="5">D16*J16</f>
        <v>0</v>
      </c>
    </row>
    <row r="17" spans="1:16" ht="15" x14ac:dyDescent="0.25">
      <c r="A17" s="95" t="s">
        <v>1320</v>
      </c>
      <c r="B17" s="96" t="s">
        <v>776</v>
      </c>
      <c r="C17" s="96" t="s">
        <v>772</v>
      </c>
      <c r="D17" s="97">
        <v>0</v>
      </c>
      <c r="E17" s="97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8">
        <f t="shared" si="0"/>
        <v>0</v>
      </c>
      <c r="L17" s="98">
        <f t="shared" si="1"/>
        <v>0</v>
      </c>
      <c r="M17" s="98">
        <f t="shared" si="2"/>
        <v>0</v>
      </c>
      <c r="N17" s="98">
        <f t="shared" si="3"/>
        <v>0</v>
      </c>
      <c r="O17" s="98">
        <f t="shared" si="4"/>
        <v>0</v>
      </c>
      <c r="P17" s="98">
        <f t="shared" si="5"/>
        <v>0</v>
      </c>
    </row>
    <row r="18" spans="1:16" ht="15" x14ac:dyDescent="0.25">
      <c r="A18" s="95" t="s">
        <v>1321</v>
      </c>
      <c r="B18" s="96" t="s">
        <v>777</v>
      </c>
      <c r="C18" s="96" t="s">
        <v>772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8">
        <f t="shared" si="0"/>
        <v>0</v>
      </c>
      <c r="L18" s="98">
        <f t="shared" si="1"/>
        <v>0</v>
      </c>
      <c r="M18" s="98">
        <f t="shared" si="2"/>
        <v>0</v>
      </c>
      <c r="N18" s="98">
        <f t="shared" si="3"/>
        <v>0</v>
      </c>
      <c r="O18" s="98">
        <f t="shared" si="4"/>
        <v>0</v>
      </c>
      <c r="P18" s="98">
        <f t="shared" si="5"/>
        <v>0</v>
      </c>
    </row>
    <row r="19" spans="1:16" ht="15" x14ac:dyDescent="0.25">
      <c r="A19" s="95" t="s">
        <v>1322</v>
      </c>
      <c r="B19" s="96" t="s">
        <v>778</v>
      </c>
      <c r="C19" s="96" t="s">
        <v>772</v>
      </c>
      <c r="D19" s="97">
        <v>0</v>
      </c>
      <c r="E19" s="97">
        <v>0</v>
      </c>
      <c r="F19" s="97">
        <v>0</v>
      </c>
      <c r="G19" s="97">
        <v>0</v>
      </c>
      <c r="H19" s="97">
        <v>0</v>
      </c>
      <c r="I19" s="97">
        <v>0</v>
      </c>
      <c r="J19" s="97">
        <v>0</v>
      </c>
      <c r="K19" s="98">
        <f t="shared" si="0"/>
        <v>0</v>
      </c>
      <c r="L19" s="98">
        <f t="shared" si="1"/>
        <v>0</v>
      </c>
      <c r="M19" s="98">
        <f t="shared" si="2"/>
        <v>0</v>
      </c>
      <c r="N19" s="98">
        <f t="shared" si="3"/>
        <v>0</v>
      </c>
      <c r="O19" s="98">
        <f t="shared" si="4"/>
        <v>0</v>
      </c>
      <c r="P19" s="98">
        <f t="shared" si="5"/>
        <v>0</v>
      </c>
    </row>
    <row r="20" spans="1:16" ht="15" x14ac:dyDescent="0.25">
      <c r="A20" s="95" t="s">
        <v>1323</v>
      </c>
      <c r="B20" s="96" t="s">
        <v>779</v>
      </c>
      <c r="C20" s="96" t="s">
        <v>772</v>
      </c>
      <c r="D20" s="97">
        <v>0</v>
      </c>
      <c r="E20" s="97">
        <v>0</v>
      </c>
      <c r="F20" s="97">
        <v>0</v>
      </c>
      <c r="G20" s="97">
        <v>0</v>
      </c>
      <c r="H20" s="97">
        <v>0</v>
      </c>
      <c r="I20" s="97">
        <v>0</v>
      </c>
      <c r="J20" s="97">
        <v>0</v>
      </c>
      <c r="K20" s="98">
        <f t="shared" si="0"/>
        <v>0</v>
      </c>
      <c r="L20" s="98">
        <f t="shared" si="1"/>
        <v>0</v>
      </c>
      <c r="M20" s="98">
        <f t="shared" si="2"/>
        <v>0</v>
      </c>
      <c r="N20" s="98">
        <f t="shared" si="3"/>
        <v>0</v>
      </c>
      <c r="O20" s="98">
        <f t="shared" si="4"/>
        <v>0</v>
      </c>
      <c r="P20" s="98">
        <f t="shared" si="5"/>
        <v>0</v>
      </c>
    </row>
    <row r="21" spans="1:16" ht="15" x14ac:dyDescent="0.25">
      <c r="A21" s="95" t="s">
        <v>1324</v>
      </c>
      <c r="B21" s="96" t="s">
        <v>780</v>
      </c>
      <c r="C21" s="96" t="s">
        <v>772</v>
      </c>
      <c r="D21" s="97">
        <v>0</v>
      </c>
      <c r="E21" s="97">
        <v>0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98">
        <f t="shared" si="0"/>
        <v>0</v>
      </c>
      <c r="L21" s="98">
        <f t="shared" si="1"/>
        <v>0</v>
      </c>
      <c r="M21" s="98">
        <f t="shared" si="2"/>
        <v>0</v>
      </c>
      <c r="N21" s="98">
        <f t="shared" si="3"/>
        <v>0</v>
      </c>
      <c r="O21" s="98">
        <f t="shared" si="4"/>
        <v>0</v>
      </c>
      <c r="P21" s="98">
        <f t="shared" si="5"/>
        <v>0</v>
      </c>
    </row>
    <row r="22" spans="1:16" ht="15" x14ac:dyDescent="0.25">
      <c r="A22" s="95" t="s">
        <v>1325</v>
      </c>
      <c r="B22" s="96" t="s">
        <v>781</v>
      </c>
      <c r="C22" s="96" t="s">
        <v>772</v>
      </c>
      <c r="D22" s="97">
        <v>0</v>
      </c>
      <c r="E22" s="97">
        <v>0</v>
      </c>
      <c r="F22" s="97">
        <v>0</v>
      </c>
      <c r="G22" s="97">
        <v>0</v>
      </c>
      <c r="H22" s="97">
        <v>0</v>
      </c>
      <c r="I22" s="97">
        <v>0</v>
      </c>
      <c r="J22" s="97">
        <v>0</v>
      </c>
      <c r="K22" s="98">
        <f t="shared" si="0"/>
        <v>0</v>
      </c>
      <c r="L22" s="98">
        <f>F22*D22</f>
        <v>0</v>
      </c>
      <c r="M22" s="98">
        <f>G22*D22</f>
        <v>0</v>
      </c>
      <c r="N22" s="98">
        <f t="shared" si="3"/>
        <v>0</v>
      </c>
      <c r="O22" s="98">
        <f t="shared" si="4"/>
        <v>0</v>
      </c>
      <c r="P22" s="98">
        <f t="shared" si="5"/>
        <v>0</v>
      </c>
    </row>
    <row r="23" spans="1:16" ht="15" x14ac:dyDescent="0.25">
      <c r="A23" s="95" t="s">
        <v>1326</v>
      </c>
      <c r="B23" s="96" t="s">
        <v>782</v>
      </c>
      <c r="C23" s="96" t="s">
        <v>772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8">
        <f t="shared" si="0"/>
        <v>0</v>
      </c>
      <c r="L23" s="98">
        <f>F23*D23</f>
        <v>0</v>
      </c>
      <c r="M23" s="98">
        <f>G23*D23</f>
        <v>0</v>
      </c>
      <c r="N23" s="98">
        <f t="shared" si="3"/>
        <v>0</v>
      </c>
      <c r="O23" s="98">
        <f t="shared" si="4"/>
        <v>0</v>
      </c>
      <c r="P23" s="98">
        <f t="shared" si="5"/>
        <v>0</v>
      </c>
    </row>
    <row r="24" spans="1:16" ht="15" x14ac:dyDescent="0.25">
      <c r="A24" s="95" t="s">
        <v>1327</v>
      </c>
      <c r="B24" s="96" t="s">
        <v>783</v>
      </c>
      <c r="C24" s="96" t="s">
        <v>772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8"/>
      <c r="L24" s="98">
        <f>F24*D24</f>
        <v>0</v>
      </c>
      <c r="M24" s="98"/>
      <c r="N24" s="98">
        <f t="shared" si="3"/>
        <v>0</v>
      </c>
      <c r="O24" s="98">
        <f t="shared" si="4"/>
        <v>0</v>
      </c>
      <c r="P24" s="98">
        <f t="shared" si="5"/>
        <v>0</v>
      </c>
    </row>
    <row r="25" spans="1:16" ht="15" x14ac:dyDescent="0.25">
      <c r="A25" s="95" t="s">
        <v>1328</v>
      </c>
      <c r="B25" s="96" t="s">
        <v>784</v>
      </c>
      <c r="C25" s="96" t="s">
        <v>785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8">
        <f t="shared" si="0"/>
        <v>0</v>
      </c>
      <c r="L25" s="98">
        <f t="shared" ref="L25:L30" si="6">D25*F25</f>
        <v>0</v>
      </c>
      <c r="M25" s="98">
        <f>D25*F25</f>
        <v>0</v>
      </c>
      <c r="N25" s="98">
        <f>D25*H25</f>
        <v>0</v>
      </c>
      <c r="O25" s="98">
        <f t="shared" ref="O25:O30" si="7">D25*I25</f>
        <v>0</v>
      </c>
      <c r="P25" s="98">
        <f t="shared" ref="P25:P30" si="8">D25*J25</f>
        <v>0</v>
      </c>
    </row>
    <row r="26" spans="1:16" ht="15" x14ac:dyDescent="0.25">
      <c r="A26" s="95" t="s">
        <v>1329</v>
      </c>
      <c r="B26" s="96" t="s">
        <v>784</v>
      </c>
      <c r="C26" s="96" t="s">
        <v>786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8">
        <f t="shared" si="0"/>
        <v>0</v>
      </c>
      <c r="L26" s="98">
        <f t="shared" si="6"/>
        <v>0</v>
      </c>
      <c r="M26" s="98">
        <f>D26*F26</f>
        <v>0</v>
      </c>
      <c r="N26" s="98">
        <f>D26*H26</f>
        <v>0</v>
      </c>
      <c r="O26" s="98">
        <f t="shared" si="7"/>
        <v>0</v>
      </c>
      <c r="P26" s="98">
        <f t="shared" si="8"/>
        <v>0</v>
      </c>
    </row>
    <row r="27" spans="1:16" ht="15" x14ac:dyDescent="0.25">
      <c r="A27" s="95" t="s">
        <v>1330</v>
      </c>
      <c r="B27" s="96" t="s">
        <v>787</v>
      </c>
      <c r="C27" s="96" t="s">
        <v>786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8">
        <f t="shared" si="0"/>
        <v>0</v>
      </c>
      <c r="L27" s="98">
        <f t="shared" si="6"/>
        <v>0</v>
      </c>
      <c r="M27" s="98">
        <f>D27*F27</f>
        <v>0</v>
      </c>
      <c r="N27" s="98">
        <f>D27*H27</f>
        <v>0</v>
      </c>
      <c r="O27" s="98">
        <f t="shared" si="7"/>
        <v>0</v>
      </c>
      <c r="P27" s="98">
        <f t="shared" si="8"/>
        <v>0</v>
      </c>
    </row>
    <row r="28" spans="1:16" ht="25.5" x14ac:dyDescent="0.25">
      <c r="A28" s="95" t="s">
        <v>1331</v>
      </c>
      <c r="B28" s="96" t="s">
        <v>788</v>
      </c>
      <c r="C28" s="96" t="s">
        <v>772</v>
      </c>
      <c r="D28" s="97">
        <v>0</v>
      </c>
      <c r="E28" s="97">
        <v>0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8">
        <f t="shared" si="0"/>
        <v>0</v>
      </c>
      <c r="L28" s="98">
        <f t="shared" si="6"/>
        <v>0</v>
      </c>
      <c r="M28" s="98">
        <f t="shared" ref="M28:M30" si="9">D28*G28</f>
        <v>0</v>
      </c>
      <c r="N28" s="98">
        <f>D28*H28</f>
        <v>0</v>
      </c>
      <c r="O28" s="98">
        <f t="shared" si="7"/>
        <v>0</v>
      </c>
      <c r="P28" s="98">
        <f t="shared" si="8"/>
        <v>0</v>
      </c>
    </row>
    <row r="29" spans="1:16" ht="19.5" customHeight="1" x14ac:dyDescent="0.25">
      <c r="A29" s="95" t="s">
        <v>1332</v>
      </c>
      <c r="B29" s="96" t="s">
        <v>789</v>
      </c>
      <c r="C29" s="96" t="s">
        <v>772</v>
      </c>
      <c r="D29" s="97">
        <v>0</v>
      </c>
      <c r="E29" s="97">
        <v>0</v>
      </c>
      <c r="F29" s="97">
        <v>0</v>
      </c>
      <c r="G29" s="97">
        <v>0</v>
      </c>
      <c r="H29" s="97">
        <v>0</v>
      </c>
      <c r="I29" s="97">
        <v>0</v>
      </c>
      <c r="J29" s="97">
        <v>0</v>
      </c>
      <c r="K29" s="98">
        <f t="shared" si="0"/>
        <v>0</v>
      </c>
      <c r="L29" s="98">
        <f t="shared" si="6"/>
        <v>0</v>
      </c>
      <c r="M29" s="98">
        <f t="shared" si="9"/>
        <v>0</v>
      </c>
      <c r="N29" s="98">
        <f t="shared" ref="N29:N30" si="10">D29*H29</f>
        <v>0</v>
      </c>
      <c r="O29" s="98">
        <f t="shared" si="7"/>
        <v>0</v>
      </c>
      <c r="P29" s="98">
        <f t="shared" si="8"/>
        <v>0</v>
      </c>
    </row>
    <row r="30" spans="1:16" ht="15" x14ac:dyDescent="0.25">
      <c r="A30" s="95" t="s">
        <v>798</v>
      </c>
      <c r="B30" s="96" t="s">
        <v>790</v>
      </c>
      <c r="C30" s="96" t="s">
        <v>772</v>
      </c>
      <c r="D30" s="97">
        <v>0</v>
      </c>
      <c r="E30" s="97">
        <v>0</v>
      </c>
      <c r="F30" s="97">
        <v>0</v>
      </c>
      <c r="G30" s="97">
        <v>0</v>
      </c>
      <c r="H30" s="97">
        <v>0</v>
      </c>
      <c r="I30" s="97">
        <v>0</v>
      </c>
      <c r="J30" s="97">
        <v>0</v>
      </c>
      <c r="K30" s="98">
        <f t="shared" si="0"/>
        <v>0</v>
      </c>
      <c r="L30" s="98">
        <f t="shared" si="6"/>
        <v>0</v>
      </c>
      <c r="M30" s="98">
        <f t="shared" si="9"/>
        <v>0</v>
      </c>
      <c r="N30" s="98">
        <f t="shared" si="10"/>
        <v>0</v>
      </c>
      <c r="O30" s="98">
        <f t="shared" si="7"/>
        <v>0</v>
      </c>
      <c r="P30" s="98">
        <f t="shared" si="8"/>
        <v>0</v>
      </c>
    </row>
    <row r="31" spans="1:16" ht="15" x14ac:dyDescent="0.2">
      <c r="A31" s="99" t="s">
        <v>79</v>
      </c>
      <c r="B31" s="100"/>
      <c r="C31" s="100"/>
    </row>
    <row r="32" spans="1:16" ht="15" x14ac:dyDescent="0.2">
      <c r="A32" s="99" t="s">
        <v>1146</v>
      </c>
      <c r="B32" s="100"/>
      <c r="C32" s="100"/>
    </row>
    <row r="33" spans="1:3" ht="15" x14ac:dyDescent="0.2">
      <c r="A33" s="99" t="s">
        <v>1145</v>
      </c>
      <c r="B33" s="100"/>
      <c r="C33" s="100"/>
    </row>
    <row r="34" spans="1:3" ht="15" x14ac:dyDescent="0.2">
      <c r="A34" s="99" t="s">
        <v>82</v>
      </c>
      <c r="B34" s="100"/>
      <c r="C34" s="100"/>
    </row>
    <row r="35" spans="1:3" ht="15" x14ac:dyDescent="0.2">
      <c r="A35" s="99" t="s">
        <v>83</v>
      </c>
      <c r="B35" s="100"/>
      <c r="C35" s="100"/>
    </row>
    <row r="36" spans="1:3" ht="15" x14ac:dyDescent="0.2">
      <c r="A36" s="99" t="s">
        <v>84</v>
      </c>
      <c r="B36" s="100"/>
      <c r="C36" s="100"/>
    </row>
    <row r="37" spans="1:3" ht="15" x14ac:dyDescent="0.2">
      <c r="A37" s="99" t="s">
        <v>85</v>
      </c>
      <c r="B37" s="100"/>
      <c r="C37" s="100"/>
    </row>
    <row r="38" spans="1:3" ht="15" x14ac:dyDescent="0.2">
      <c r="A38" s="99" t="s">
        <v>1146</v>
      </c>
      <c r="B38" s="100"/>
      <c r="C38" s="100"/>
    </row>
    <row r="39" spans="1:3" ht="15" x14ac:dyDescent="0.2">
      <c r="A39" s="99" t="s">
        <v>87</v>
      </c>
      <c r="B39" s="100"/>
      <c r="C39" s="100"/>
    </row>
    <row r="40" spans="1:3" ht="15" x14ac:dyDescent="0.2">
      <c r="A40" s="99" t="s">
        <v>88</v>
      </c>
      <c r="B40" s="100"/>
      <c r="C40" s="100"/>
    </row>
    <row r="41" spans="1:3" ht="15" x14ac:dyDescent="0.2">
      <c r="A41" s="99" t="s">
        <v>89</v>
      </c>
      <c r="B41" s="100"/>
      <c r="C41" s="100"/>
    </row>
    <row r="42" spans="1:3" ht="15" x14ac:dyDescent="0.2">
      <c r="A42" s="99" t="s">
        <v>90</v>
      </c>
      <c r="B42" s="100"/>
      <c r="C42" s="100"/>
    </row>
    <row r="43" spans="1:3" ht="15" x14ac:dyDescent="0.2">
      <c r="A43" s="99" t="s">
        <v>91</v>
      </c>
      <c r="B43" s="100"/>
      <c r="C43" s="100"/>
    </row>
    <row r="44" spans="1:3" ht="15" x14ac:dyDescent="0.2">
      <c r="A44" s="99" t="s">
        <v>92</v>
      </c>
      <c r="B44" s="100"/>
      <c r="C44" s="100"/>
    </row>
    <row r="45" spans="1:3" ht="15" x14ac:dyDescent="0.2">
      <c r="A45" s="99" t="s">
        <v>93</v>
      </c>
      <c r="B45" s="100"/>
      <c r="C45" s="100"/>
    </row>
    <row r="46" spans="1:3" ht="15" x14ac:dyDescent="0.2">
      <c r="A46" s="99" t="s">
        <v>94</v>
      </c>
      <c r="B46" s="100"/>
      <c r="C46" s="100"/>
    </row>
    <row r="47" spans="1:3" ht="15" x14ac:dyDescent="0.2">
      <c r="A47" s="99" t="s">
        <v>95</v>
      </c>
      <c r="B47" s="100"/>
      <c r="C47" s="100"/>
    </row>
    <row r="48" spans="1:3" ht="15" x14ac:dyDescent="0.2">
      <c r="A48" s="99" t="s">
        <v>96</v>
      </c>
      <c r="B48" s="100"/>
      <c r="C48" s="100"/>
    </row>
    <row r="49" spans="1:3" ht="15" x14ac:dyDescent="0.2">
      <c r="A49" s="99" t="s">
        <v>97</v>
      </c>
      <c r="B49" s="100"/>
      <c r="C49" s="100"/>
    </row>
    <row r="50" spans="1:3" ht="15" x14ac:dyDescent="0.2">
      <c r="A50" s="99" t="s">
        <v>98</v>
      </c>
      <c r="B50" s="100"/>
      <c r="C50" s="100"/>
    </row>
    <row r="51" spans="1:3" ht="15" x14ac:dyDescent="0.2">
      <c r="A51" s="99" t="s">
        <v>99</v>
      </c>
      <c r="B51" s="100"/>
      <c r="C51" s="100"/>
    </row>
    <row r="52" spans="1:3" ht="15" x14ac:dyDescent="0.2">
      <c r="A52" s="99" t="s">
        <v>100</v>
      </c>
      <c r="B52" s="100"/>
      <c r="C52" s="100"/>
    </row>
    <row r="53" spans="1:3" ht="15" x14ac:dyDescent="0.2">
      <c r="A53" s="99" t="s">
        <v>101</v>
      </c>
      <c r="B53" s="100"/>
      <c r="C53" s="100"/>
    </row>
    <row r="54" spans="1:3" ht="15" x14ac:dyDescent="0.2">
      <c r="A54" s="99" t="s">
        <v>102</v>
      </c>
      <c r="B54" s="100"/>
      <c r="C54" s="100"/>
    </row>
    <row r="55" spans="1:3" ht="15" x14ac:dyDescent="0.2">
      <c r="A55" s="99" t="s">
        <v>103</v>
      </c>
      <c r="B55" s="100"/>
      <c r="C55" s="100"/>
    </row>
    <row r="56" spans="1:3" ht="15" x14ac:dyDescent="0.2">
      <c r="A56" s="99" t="s">
        <v>104</v>
      </c>
      <c r="B56" s="100"/>
      <c r="C56" s="100"/>
    </row>
    <row r="57" spans="1:3" ht="15" x14ac:dyDescent="0.2">
      <c r="A57" s="99" t="s">
        <v>105</v>
      </c>
      <c r="B57" s="100"/>
      <c r="C57" s="100"/>
    </row>
    <row r="58" spans="1:3" ht="15" x14ac:dyDescent="0.2">
      <c r="A58" s="99" t="s">
        <v>106</v>
      </c>
      <c r="B58" s="100"/>
      <c r="C58" s="100"/>
    </row>
    <row r="59" spans="1:3" ht="15" x14ac:dyDescent="0.2">
      <c r="A59" s="99" t="s">
        <v>107</v>
      </c>
      <c r="B59" s="100"/>
      <c r="C59" s="100"/>
    </row>
    <row r="60" spans="1:3" ht="15" x14ac:dyDescent="0.2">
      <c r="A60" s="99" t="s">
        <v>108</v>
      </c>
      <c r="B60" s="100"/>
      <c r="C60" s="100"/>
    </row>
    <row r="61" spans="1:3" ht="15" x14ac:dyDescent="0.2">
      <c r="A61" s="99" t="s">
        <v>109</v>
      </c>
      <c r="B61" s="100"/>
      <c r="C61" s="100"/>
    </row>
    <row r="62" spans="1:3" ht="15" x14ac:dyDescent="0.2">
      <c r="A62" s="99" t="s">
        <v>110</v>
      </c>
      <c r="B62" s="100"/>
      <c r="C62" s="100"/>
    </row>
    <row r="63" spans="1:3" ht="15" x14ac:dyDescent="0.2">
      <c r="A63" s="99" t="s">
        <v>111</v>
      </c>
      <c r="B63" s="100"/>
      <c r="C63" s="100"/>
    </row>
    <row r="64" spans="1:3" ht="15" x14ac:dyDescent="0.2">
      <c r="A64" s="99" t="s">
        <v>112</v>
      </c>
      <c r="B64" s="100"/>
      <c r="C64" s="100"/>
    </row>
    <row r="65" spans="1:3" ht="15" x14ac:dyDescent="0.2">
      <c r="A65" s="99" t="s">
        <v>1152</v>
      </c>
      <c r="B65" s="100"/>
      <c r="C65" s="100"/>
    </row>
    <row r="66" spans="1:3" ht="15" x14ac:dyDescent="0.2">
      <c r="A66" s="99" t="s">
        <v>114</v>
      </c>
      <c r="B66" s="100"/>
      <c r="C66" s="100"/>
    </row>
    <row r="67" spans="1:3" ht="15" x14ac:dyDescent="0.2">
      <c r="A67" s="99" t="s">
        <v>115</v>
      </c>
      <c r="B67" s="100"/>
      <c r="C67" s="100"/>
    </row>
    <row r="68" spans="1:3" ht="15" x14ac:dyDescent="0.2">
      <c r="A68" s="99" t="s">
        <v>116</v>
      </c>
      <c r="B68" s="100"/>
      <c r="C68" s="100"/>
    </row>
    <row r="69" spans="1:3" ht="15" x14ac:dyDescent="0.2">
      <c r="A69" s="99" t="s">
        <v>117</v>
      </c>
      <c r="B69" s="100"/>
      <c r="C69" s="100"/>
    </row>
    <row r="70" spans="1:3" ht="15" x14ac:dyDescent="0.2">
      <c r="A70" s="99" t="s">
        <v>118</v>
      </c>
      <c r="B70" s="100"/>
      <c r="C70" s="100"/>
    </row>
    <row r="71" spans="1:3" ht="15" x14ac:dyDescent="0.2">
      <c r="A71" s="99" t="s">
        <v>119</v>
      </c>
      <c r="B71" s="100"/>
      <c r="C71" s="100"/>
    </row>
    <row r="72" spans="1:3" ht="15" x14ac:dyDescent="0.2">
      <c r="A72" s="99" t="s">
        <v>120</v>
      </c>
      <c r="B72" s="100"/>
      <c r="C72" s="100"/>
    </row>
    <row r="73" spans="1:3" ht="15" x14ac:dyDescent="0.2">
      <c r="A73" s="99" t="s">
        <v>121</v>
      </c>
      <c r="B73" s="100"/>
      <c r="C73" s="100"/>
    </row>
    <row r="74" spans="1:3" ht="15" x14ac:dyDescent="0.2">
      <c r="A74" s="99" t="s">
        <v>122</v>
      </c>
      <c r="B74" s="100"/>
      <c r="C74" s="100"/>
    </row>
    <row r="75" spans="1:3" ht="15" x14ac:dyDescent="0.2">
      <c r="A75" s="99" t="s">
        <v>123</v>
      </c>
      <c r="B75" s="100"/>
      <c r="C75" s="100"/>
    </row>
    <row r="76" spans="1:3" ht="15" x14ac:dyDescent="0.2">
      <c r="A76" s="99" t="s">
        <v>1153</v>
      </c>
      <c r="B76" s="100"/>
      <c r="C76" s="100"/>
    </row>
    <row r="77" spans="1:3" ht="15" x14ac:dyDescent="0.2">
      <c r="A77" s="99" t="s">
        <v>125</v>
      </c>
      <c r="B77" s="100"/>
      <c r="C77" s="100"/>
    </row>
    <row r="78" spans="1:3" ht="15" x14ac:dyDescent="0.2">
      <c r="A78" s="99" t="s">
        <v>126</v>
      </c>
      <c r="B78" s="100"/>
      <c r="C78" s="100"/>
    </row>
    <row r="79" spans="1:3" ht="15" x14ac:dyDescent="0.2">
      <c r="A79" s="99" t="s">
        <v>127</v>
      </c>
      <c r="B79" s="100"/>
      <c r="C79" s="100"/>
    </row>
    <row r="80" spans="1:3" ht="15" x14ac:dyDescent="0.2">
      <c r="A80" s="99" t="s">
        <v>128</v>
      </c>
      <c r="B80" s="100"/>
      <c r="C80" s="100"/>
    </row>
    <row r="81" spans="1:3" ht="15" x14ac:dyDescent="0.2">
      <c r="A81" s="99" t="s">
        <v>129</v>
      </c>
      <c r="B81" s="100"/>
      <c r="C81" s="100"/>
    </row>
    <row r="82" spans="1:3" ht="15" x14ac:dyDescent="0.2">
      <c r="A82" s="99" t="s">
        <v>130</v>
      </c>
      <c r="B82" s="100"/>
      <c r="C82" s="100"/>
    </row>
    <row r="83" spans="1:3" ht="15" x14ac:dyDescent="0.2">
      <c r="A83" s="99" t="s">
        <v>131</v>
      </c>
      <c r="B83" s="100"/>
      <c r="C83" s="100"/>
    </row>
    <row r="84" spans="1:3" ht="15" x14ac:dyDescent="0.2">
      <c r="A84" s="99" t="s">
        <v>132</v>
      </c>
      <c r="B84" s="100"/>
      <c r="C84" s="100"/>
    </row>
    <row r="85" spans="1:3" ht="15" x14ac:dyDescent="0.2">
      <c r="A85" s="99" t="s">
        <v>133</v>
      </c>
      <c r="B85" s="100"/>
      <c r="C85" s="100"/>
    </row>
    <row r="86" spans="1:3" ht="15" x14ac:dyDescent="0.2">
      <c r="A86" s="99" t="s">
        <v>134</v>
      </c>
      <c r="B86" s="100"/>
      <c r="C86" s="100"/>
    </row>
    <row r="87" spans="1:3" ht="15" x14ac:dyDescent="0.2">
      <c r="A87" s="99" t="s">
        <v>135</v>
      </c>
      <c r="B87" s="100"/>
      <c r="C87" s="100"/>
    </row>
    <row r="88" spans="1:3" ht="15" x14ac:dyDescent="0.2">
      <c r="A88" s="99" t="s">
        <v>136</v>
      </c>
      <c r="B88" s="100"/>
      <c r="C88" s="100"/>
    </row>
    <row r="89" spans="1:3" ht="15" x14ac:dyDescent="0.2">
      <c r="A89" s="99" t="s">
        <v>137</v>
      </c>
      <c r="B89" s="100"/>
      <c r="C89" s="100"/>
    </row>
    <row r="90" spans="1:3" ht="15" x14ac:dyDescent="0.2">
      <c r="A90" s="99" t="s">
        <v>138</v>
      </c>
      <c r="B90" s="100"/>
      <c r="C90" s="100"/>
    </row>
    <row r="91" spans="1:3" ht="15" x14ac:dyDescent="0.2">
      <c r="A91" s="99" t="s">
        <v>1154</v>
      </c>
      <c r="B91" s="100"/>
      <c r="C91" s="100"/>
    </row>
    <row r="92" spans="1:3" ht="15" x14ac:dyDescent="0.2">
      <c r="A92" s="99" t="s">
        <v>140</v>
      </c>
      <c r="B92" s="100"/>
      <c r="C92" s="100"/>
    </row>
    <row r="93" spans="1:3" ht="15" x14ac:dyDescent="0.2">
      <c r="A93" s="99" t="s">
        <v>141</v>
      </c>
      <c r="B93" s="100"/>
      <c r="C93" s="100"/>
    </row>
    <row r="94" spans="1:3" ht="15" x14ac:dyDescent="0.2">
      <c r="A94" s="99" t="s">
        <v>142</v>
      </c>
      <c r="B94" s="100"/>
      <c r="C94" s="100"/>
    </row>
    <row r="95" spans="1:3" ht="15" x14ac:dyDescent="0.2">
      <c r="A95" s="99" t="s">
        <v>143</v>
      </c>
      <c r="B95" s="100"/>
      <c r="C95" s="100"/>
    </row>
    <row r="96" spans="1:3" ht="15" x14ac:dyDescent="0.2">
      <c r="A96" s="99" t="s">
        <v>144</v>
      </c>
      <c r="B96" s="100"/>
      <c r="C96" s="100"/>
    </row>
    <row r="97" spans="1:3" ht="15" x14ac:dyDescent="0.2">
      <c r="A97" s="99" t="s">
        <v>145</v>
      </c>
      <c r="B97" s="100"/>
      <c r="C97" s="100"/>
    </row>
    <row r="98" spans="1:3" ht="15" x14ac:dyDescent="0.2">
      <c r="A98" s="99" t="s">
        <v>146</v>
      </c>
      <c r="B98" s="100"/>
      <c r="C98" s="100"/>
    </row>
    <row r="99" spans="1:3" ht="15" x14ac:dyDescent="0.2">
      <c r="A99" s="99" t="s">
        <v>147</v>
      </c>
      <c r="B99" s="100"/>
      <c r="C99" s="100"/>
    </row>
    <row r="100" spans="1:3" ht="15" x14ac:dyDescent="0.2">
      <c r="A100" s="99" t="s">
        <v>148</v>
      </c>
      <c r="B100" s="100"/>
      <c r="C100" s="100"/>
    </row>
    <row r="101" spans="1:3" ht="15" x14ac:dyDescent="0.2">
      <c r="A101" s="99" t="s">
        <v>149</v>
      </c>
      <c r="B101" s="100"/>
      <c r="C101" s="100"/>
    </row>
    <row r="102" spans="1:3" ht="15" x14ac:dyDescent="0.2">
      <c r="A102" s="99" t="s">
        <v>150</v>
      </c>
      <c r="B102" s="100"/>
      <c r="C102" s="100"/>
    </row>
    <row r="103" spans="1:3" ht="15" x14ac:dyDescent="0.2">
      <c r="A103" s="99" t="s">
        <v>151</v>
      </c>
      <c r="B103" s="100"/>
      <c r="C103" s="100"/>
    </row>
    <row r="104" spans="1:3" ht="15" x14ac:dyDescent="0.2">
      <c r="A104" s="99" t="s">
        <v>152</v>
      </c>
      <c r="B104" s="100"/>
      <c r="C104" s="100"/>
    </row>
    <row r="105" spans="1:3" ht="15" x14ac:dyDescent="0.2">
      <c r="A105" s="99" t="s">
        <v>153</v>
      </c>
      <c r="B105" s="100"/>
      <c r="C105" s="100"/>
    </row>
    <row r="106" spans="1:3" ht="15" x14ac:dyDescent="0.2">
      <c r="A106" s="99" t="s">
        <v>154</v>
      </c>
      <c r="B106" s="100"/>
      <c r="C106" s="100"/>
    </row>
  </sheetData>
  <mergeCells count="15">
    <mergeCell ref="N1:P1"/>
    <mergeCell ref="A2:P2"/>
    <mergeCell ref="E5:N5"/>
    <mergeCell ref="A7:A9"/>
    <mergeCell ref="B7:B9"/>
    <mergeCell ref="C7:C9"/>
    <mergeCell ref="D7:D9"/>
    <mergeCell ref="E7:J7"/>
    <mergeCell ref="K7:P7"/>
    <mergeCell ref="E8:G8"/>
    <mergeCell ref="H8:J8"/>
    <mergeCell ref="C4:P4"/>
    <mergeCell ref="K8:M8"/>
    <mergeCell ref="E6:N6"/>
    <mergeCell ref="N8:P8"/>
  </mergeCells>
  <phoneticPr fontId="52" type="noConversion"/>
  <pageMargins left="0.25" right="0.25" top="0.75" bottom="0.75" header="0.3" footer="0.3"/>
  <pageSetup paperSize="9" scale="96" fitToHeight="0" orientation="landscape" r:id="rId1"/>
  <rowBreaks count="1" manualBreakCount="1">
    <brk id="59" max="17" man="1"/>
  </rowBreaks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8">
    <tabColor rgb="FFFF0000"/>
  </sheetPr>
  <dimension ref="A1:N76"/>
  <sheetViews>
    <sheetView workbookViewId="0">
      <selection activeCell="J7" sqref="J7"/>
    </sheetView>
  </sheetViews>
  <sheetFormatPr defaultColWidth="9.140625" defaultRowHeight="12.75" x14ac:dyDescent="0.2"/>
  <cols>
    <col min="1" max="1" width="33.140625" style="378" customWidth="1"/>
    <col min="2" max="2" width="5.7109375" style="378" customWidth="1"/>
    <col min="3" max="3" width="9.28515625" style="378" customWidth="1"/>
    <col min="4" max="4" width="8.42578125" style="378" customWidth="1"/>
    <col min="5" max="5" width="7.85546875" style="378" customWidth="1"/>
    <col min="6" max="6" width="8.28515625" style="378" customWidth="1"/>
    <col min="7" max="11" width="12" style="378" customWidth="1"/>
    <col min="12" max="12" width="40" style="372" customWidth="1"/>
    <col min="13" max="16384" width="9.140625" style="378"/>
  </cols>
  <sheetData>
    <row r="1" spans="1:14" ht="18.75" customHeight="1" x14ac:dyDescent="0.2">
      <c r="D1" s="1379" t="s">
        <v>1105</v>
      </c>
      <c r="E1" s="1379"/>
      <c r="F1" s="1379"/>
      <c r="G1" s="1379"/>
      <c r="H1" s="1379"/>
      <c r="I1" s="1379"/>
      <c r="J1" s="1379"/>
      <c r="K1" s="1379"/>
      <c r="L1" s="373" t="s">
        <v>70</v>
      </c>
      <c r="M1" s="377">
        <v>27250</v>
      </c>
      <c r="N1" s="377">
        <v>337020</v>
      </c>
    </row>
    <row r="2" spans="1:14" ht="39" customHeight="1" x14ac:dyDescent="0.2">
      <c r="A2" s="1142" t="s">
        <v>1386</v>
      </c>
      <c r="B2" s="1142"/>
      <c r="C2" s="1142"/>
      <c r="D2" s="1142"/>
      <c r="E2" s="1142"/>
      <c r="F2" s="1142"/>
      <c r="G2" s="1142"/>
      <c r="H2" s="1142"/>
      <c r="I2" s="1142"/>
      <c r="J2" s="1142"/>
      <c r="K2" s="1142"/>
      <c r="L2" s="373" t="s">
        <v>71</v>
      </c>
      <c r="M2" s="377">
        <v>29722</v>
      </c>
      <c r="N2" s="377">
        <v>155337</v>
      </c>
    </row>
    <row r="3" spans="1:14" ht="9.75" hidden="1" customHeight="1" x14ac:dyDescent="0.2">
      <c r="A3" s="375"/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3" t="s">
        <v>72</v>
      </c>
      <c r="M3" s="377">
        <v>31037</v>
      </c>
      <c r="N3" s="377">
        <v>3074527</v>
      </c>
    </row>
    <row r="4" spans="1:14" ht="30.75" customHeight="1" x14ac:dyDescent="0.2">
      <c r="A4" s="375"/>
      <c r="B4" s="1330" t="s">
        <v>1375</v>
      </c>
      <c r="C4" s="1330"/>
      <c r="D4" s="1330"/>
      <c r="E4" s="1330"/>
      <c r="F4" s="1330"/>
      <c r="G4" s="1330"/>
      <c r="H4" s="1330"/>
      <c r="I4" s="1330"/>
      <c r="J4" s="1330"/>
      <c r="K4" s="375"/>
      <c r="L4" s="373"/>
      <c r="M4" s="377"/>
      <c r="N4" s="377"/>
    </row>
    <row r="5" spans="1:14" s="381" customFormat="1" ht="9.75" customHeight="1" x14ac:dyDescent="0.2">
      <c r="A5" s="1139" t="s">
        <v>1100</v>
      </c>
      <c r="B5" s="1139"/>
      <c r="C5" s="1139"/>
      <c r="D5" s="1139"/>
      <c r="E5" s="1139"/>
      <c r="F5" s="1139"/>
      <c r="G5" s="1139"/>
      <c r="H5" s="1139"/>
      <c r="I5" s="1139"/>
      <c r="J5" s="1139"/>
      <c r="L5" s="501" t="s">
        <v>74</v>
      </c>
      <c r="M5" s="502">
        <v>26374</v>
      </c>
      <c r="N5" s="380">
        <v>1617160</v>
      </c>
    </row>
    <row r="6" spans="1:14" s="184" customFormat="1" ht="8.25" customHeight="1" x14ac:dyDescent="0.2">
      <c r="A6" s="180"/>
      <c r="B6" s="180"/>
      <c r="C6" s="180"/>
      <c r="D6" s="180"/>
      <c r="E6" s="180"/>
      <c r="F6" s="180"/>
      <c r="G6" s="180"/>
      <c r="H6" s="180"/>
      <c r="I6" s="180"/>
      <c r="J6" s="180"/>
      <c r="K6" s="381"/>
      <c r="L6" s="429" t="s">
        <v>75</v>
      </c>
      <c r="M6" s="278">
        <v>27300</v>
      </c>
      <c r="N6" s="278">
        <v>210906</v>
      </c>
    </row>
    <row r="7" spans="1:14" s="184" customFormat="1" ht="4.5" customHeight="1" thickBot="1" x14ac:dyDescent="0.25">
      <c r="A7" s="180"/>
      <c r="B7" s="180"/>
      <c r="C7" s="381"/>
      <c r="D7" s="381"/>
      <c r="E7" s="381"/>
      <c r="F7" s="381"/>
      <c r="G7" s="381"/>
      <c r="H7" s="381"/>
      <c r="I7" s="381"/>
      <c r="J7" s="381"/>
      <c r="K7" s="381"/>
      <c r="L7" s="429" t="s">
        <v>77</v>
      </c>
      <c r="M7" s="278">
        <v>24921</v>
      </c>
      <c r="N7" s="278">
        <v>213622</v>
      </c>
    </row>
    <row r="8" spans="1:14" s="184" customFormat="1" ht="7.5" hidden="1" customHeight="1" thickBot="1" x14ac:dyDescent="0.25">
      <c r="A8" s="381"/>
      <c r="B8" s="180"/>
      <c r="C8" s="180"/>
      <c r="D8" s="503"/>
      <c r="E8" s="503"/>
      <c r="F8" s="503"/>
      <c r="G8" s="503"/>
      <c r="H8" s="503"/>
      <c r="I8" s="503"/>
      <c r="J8" s="504"/>
      <c r="K8" s="180"/>
      <c r="L8" s="429" t="s">
        <v>78</v>
      </c>
      <c r="M8" s="278">
        <v>25857</v>
      </c>
      <c r="N8" s="278">
        <v>309246</v>
      </c>
    </row>
    <row r="9" spans="1:14" s="184" customFormat="1" ht="20.25" customHeight="1" x14ac:dyDescent="0.2">
      <c r="A9" s="1391" t="s">
        <v>952</v>
      </c>
      <c r="B9" s="1393" t="s">
        <v>753</v>
      </c>
      <c r="C9" s="1393" t="s">
        <v>1010</v>
      </c>
      <c r="D9" s="1395" t="s">
        <v>1011</v>
      </c>
      <c r="E9" s="1396"/>
      <c r="F9" s="1396"/>
      <c r="G9" s="1396"/>
      <c r="H9" s="1396"/>
      <c r="I9" s="1396"/>
      <c r="J9" s="1397"/>
      <c r="K9" s="1384" t="s">
        <v>1012</v>
      </c>
      <c r="L9" s="429" t="s">
        <v>79</v>
      </c>
      <c r="M9" s="278">
        <v>35726</v>
      </c>
      <c r="N9" s="278">
        <v>542345</v>
      </c>
    </row>
    <row r="10" spans="1:14" s="507" customFormat="1" ht="19.5" customHeight="1" x14ac:dyDescent="0.2">
      <c r="A10" s="1392"/>
      <c r="B10" s="1394"/>
      <c r="C10" s="1394"/>
      <c r="D10" s="1380" t="s">
        <v>1013</v>
      </c>
      <c r="E10" s="1383" t="s">
        <v>1014</v>
      </c>
      <c r="F10" s="1239"/>
      <c r="G10" s="1239"/>
      <c r="H10" s="1239"/>
      <c r="I10" s="1239"/>
      <c r="J10" s="1240"/>
      <c r="K10" s="1385"/>
      <c r="L10" s="505" t="s">
        <v>80</v>
      </c>
      <c r="M10" s="506">
        <v>49734</v>
      </c>
      <c r="N10" s="506">
        <v>704327</v>
      </c>
    </row>
    <row r="11" spans="1:14" s="420" customFormat="1" ht="65.25" customHeight="1" x14ac:dyDescent="0.2">
      <c r="A11" s="1392"/>
      <c r="B11" s="1394"/>
      <c r="C11" s="1394"/>
      <c r="D11" s="1381"/>
      <c r="E11" s="1380" t="s">
        <v>1015</v>
      </c>
      <c r="F11" s="1380" t="s">
        <v>1016</v>
      </c>
      <c r="G11" s="1387" t="s">
        <v>1017</v>
      </c>
      <c r="H11" s="508" t="s">
        <v>1018</v>
      </c>
      <c r="I11" s="1389" t="s">
        <v>1019</v>
      </c>
      <c r="J11" s="1389" t="s">
        <v>1020</v>
      </c>
      <c r="K11" s="1385"/>
      <c r="L11" s="509" t="s">
        <v>81</v>
      </c>
      <c r="M11" s="404">
        <v>26700</v>
      </c>
      <c r="N11" s="404">
        <v>552779</v>
      </c>
    </row>
    <row r="12" spans="1:14" s="420" customFormat="1" ht="56.25" customHeight="1" x14ac:dyDescent="0.2">
      <c r="A12" s="1392"/>
      <c r="B12" s="1394"/>
      <c r="C12" s="1394"/>
      <c r="D12" s="1382"/>
      <c r="E12" s="1381"/>
      <c r="F12" s="1381"/>
      <c r="G12" s="1388"/>
      <c r="H12" s="510">
        <v>550</v>
      </c>
      <c r="I12" s="1390"/>
      <c r="J12" s="1390"/>
      <c r="K12" s="1386"/>
      <c r="L12" s="509" t="s">
        <v>82</v>
      </c>
      <c r="M12" s="404">
        <v>26276</v>
      </c>
      <c r="N12" s="404">
        <v>648917</v>
      </c>
    </row>
    <row r="13" spans="1:14" s="420" customFormat="1" ht="13.5" thickBot="1" x14ac:dyDescent="0.25">
      <c r="A13" s="152">
        <v>1</v>
      </c>
      <c r="B13" s="150">
        <v>2</v>
      </c>
      <c r="C13" s="150">
        <v>3</v>
      </c>
      <c r="D13" s="150">
        <v>4</v>
      </c>
      <c r="E13" s="150">
        <v>5</v>
      </c>
      <c r="F13" s="150">
        <v>6</v>
      </c>
      <c r="G13" s="511">
        <v>7</v>
      </c>
      <c r="H13" s="511">
        <v>8</v>
      </c>
      <c r="I13" s="150">
        <v>9</v>
      </c>
      <c r="J13" s="150">
        <v>10</v>
      </c>
      <c r="K13" s="153">
        <v>11</v>
      </c>
      <c r="L13" s="509" t="s">
        <v>83</v>
      </c>
      <c r="M13" s="404">
        <v>80008</v>
      </c>
      <c r="N13" s="404">
        <v>614724</v>
      </c>
    </row>
    <row r="14" spans="1:14" s="521" customFormat="1" ht="27.75" customHeight="1" x14ac:dyDescent="0.2">
      <c r="A14" s="512" t="s">
        <v>964</v>
      </c>
      <c r="B14" s="513" t="s">
        <v>781</v>
      </c>
      <c r="C14" s="514">
        <v>0</v>
      </c>
      <c r="D14" s="515">
        <v>0</v>
      </c>
      <c r="E14" s="515"/>
      <c r="F14" s="515"/>
      <c r="G14" s="516">
        <f>IF(F14&gt;1, ROUND(E14*F14*100,0),0)</f>
        <v>0</v>
      </c>
      <c r="H14" s="517">
        <f>ROUND((F14-1)*E14*550,0)</f>
        <v>0</v>
      </c>
      <c r="I14" s="518">
        <v>0</v>
      </c>
      <c r="J14" s="519">
        <f>ROUND(E14*I14,1)</f>
        <v>0</v>
      </c>
      <c r="K14" s="520">
        <f>ROUND(((G14+H14+J14)*C14*D14)/1000,1)</f>
        <v>0</v>
      </c>
      <c r="L14" s="373" t="s">
        <v>84</v>
      </c>
      <c r="M14" s="374">
        <v>27254</v>
      </c>
      <c r="N14" s="374">
        <v>519790</v>
      </c>
    </row>
    <row r="15" spans="1:14" ht="27.75" customHeight="1" thickBot="1" x14ac:dyDescent="0.25">
      <c r="A15" s="522" t="s">
        <v>969</v>
      </c>
      <c r="B15" s="94" t="s">
        <v>793</v>
      </c>
      <c r="C15" s="523"/>
      <c r="D15" s="524"/>
      <c r="E15" s="524"/>
      <c r="F15" s="524"/>
      <c r="G15" s="525">
        <f>IF(F15&gt;1, ROUND(E15*F15*100,0), 0)</f>
        <v>0</v>
      </c>
      <c r="H15" s="525">
        <f>ROUND((F15-1)*E15*550,0)</f>
        <v>0</v>
      </c>
      <c r="I15" s="524"/>
      <c r="J15" s="209">
        <f>ROUND(E15*I15,1)</f>
        <v>0</v>
      </c>
      <c r="K15" s="526">
        <f>ROUND(((G15+H15+J15)*C15*D15)/1000,1)</f>
        <v>0</v>
      </c>
      <c r="L15" s="373" t="s">
        <v>85</v>
      </c>
      <c r="M15" s="377">
        <v>36547</v>
      </c>
      <c r="N15" s="377">
        <v>2932564</v>
      </c>
    </row>
    <row r="16" spans="1:14" ht="31.5" customHeight="1" thickBot="1" x14ac:dyDescent="0.25">
      <c r="A16" s="527" t="s">
        <v>1110</v>
      </c>
      <c r="B16" s="528" t="s">
        <v>157</v>
      </c>
      <c r="C16" s="401" t="s">
        <v>15</v>
      </c>
      <c r="D16" s="401" t="s">
        <v>15</v>
      </c>
      <c r="E16" s="401" t="s">
        <v>15</v>
      </c>
      <c r="F16" s="401" t="s">
        <v>15</v>
      </c>
      <c r="G16" s="401" t="s">
        <v>15</v>
      </c>
      <c r="H16" s="401" t="s">
        <v>15</v>
      </c>
      <c r="I16" s="401" t="s">
        <v>15</v>
      </c>
      <c r="J16" s="529" t="s">
        <v>15</v>
      </c>
      <c r="K16" s="530">
        <f>SUM(K14:K15)</f>
        <v>0</v>
      </c>
      <c r="L16" s="373" t="s">
        <v>87</v>
      </c>
      <c r="M16" s="377">
        <v>29333</v>
      </c>
      <c r="N16" s="377">
        <v>1205013</v>
      </c>
    </row>
    <row r="17" spans="1:14" ht="9.75" customHeight="1" x14ac:dyDescent="0.2">
      <c r="A17" s="1315"/>
      <c r="B17" s="1316"/>
      <c r="C17" s="1316"/>
      <c r="D17" s="1316"/>
      <c r="E17" s="1316"/>
      <c r="F17" s="1316"/>
      <c r="G17" s="1316"/>
      <c r="H17" s="1316"/>
      <c r="I17" s="1316"/>
      <c r="J17" s="1316"/>
      <c r="K17" s="1316"/>
      <c r="L17" s="373" t="s">
        <v>88</v>
      </c>
      <c r="M17" s="377">
        <v>37546</v>
      </c>
      <c r="N17" s="377">
        <v>397366</v>
      </c>
    </row>
    <row r="18" spans="1:14" x14ac:dyDescent="0.2">
      <c r="L18" s="373" t="s">
        <v>96</v>
      </c>
      <c r="M18" s="377">
        <v>45750</v>
      </c>
      <c r="N18" s="377">
        <v>1025799</v>
      </c>
    </row>
    <row r="19" spans="1:14" x14ac:dyDescent="0.2">
      <c r="L19" s="373" t="s">
        <v>97</v>
      </c>
      <c r="M19" s="377">
        <v>40631</v>
      </c>
      <c r="N19" s="377">
        <v>639378</v>
      </c>
    </row>
    <row r="20" spans="1:14" ht="12.75" customHeight="1" x14ac:dyDescent="0.2">
      <c r="L20" s="373" t="s">
        <v>98</v>
      </c>
      <c r="M20" s="377">
        <v>41980</v>
      </c>
      <c r="N20" s="377">
        <v>950437</v>
      </c>
    </row>
    <row r="21" spans="1:14" ht="12.75" customHeight="1" x14ac:dyDescent="0.2">
      <c r="L21" s="373" t="s">
        <v>99</v>
      </c>
      <c r="M21" s="377">
        <v>31973</v>
      </c>
      <c r="N21" s="377">
        <v>749422</v>
      </c>
    </row>
    <row r="22" spans="1:14" ht="12.75" customHeight="1" x14ac:dyDescent="0.2">
      <c r="L22" s="373" t="s">
        <v>100</v>
      </c>
      <c r="M22" s="377">
        <v>29821</v>
      </c>
      <c r="N22" s="377">
        <v>1238277</v>
      </c>
    </row>
    <row r="23" spans="1:14" ht="12.75" customHeight="1" x14ac:dyDescent="0.2">
      <c r="L23" s="373" t="s">
        <v>101</v>
      </c>
      <c r="M23" s="377">
        <v>24668</v>
      </c>
      <c r="N23" s="377">
        <v>1025305</v>
      </c>
    </row>
    <row r="24" spans="1:14" ht="12.75" customHeight="1" x14ac:dyDescent="0.2">
      <c r="L24" s="373" t="s">
        <v>102</v>
      </c>
      <c r="M24" s="377">
        <v>27398</v>
      </c>
      <c r="N24" s="377">
        <v>1177255</v>
      </c>
    </row>
    <row r="25" spans="1:14" ht="12.75" customHeight="1" x14ac:dyDescent="0.2">
      <c r="L25" s="373" t="s">
        <v>103</v>
      </c>
      <c r="M25" s="377">
        <v>31059</v>
      </c>
      <c r="N25" s="377">
        <v>1940106</v>
      </c>
    </row>
    <row r="26" spans="1:14" ht="12.75" customHeight="1" x14ac:dyDescent="0.2">
      <c r="L26" s="373" t="s">
        <v>104</v>
      </c>
      <c r="M26" s="377">
        <v>35732</v>
      </c>
      <c r="N26" s="377">
        <v>966559</v>
      </c>
    </row>
    <row r="27" spans="1:14" ht="12.75" customHeight="1" x14ac:dyDescent="0.2">
      <c r="L27" s="373" t="s">
        <v>105</v>
      </c>
      <c r="M27" s="377">
        <v>30172</v>
      </c>
      <c r="N27" s="377">
        <v>1888104</v>
      </c>
    </row>
    <row r="28" spans="1:14" ht="12.75" customHeight="1" x14ac:dyDescent="0.2">
      <c r="L28" s="373" t="s">
        <v>106</v>
      </c>
      <c r="M28" s="377">
        <v>26508</v>
      </c>
      <c r="N28" s="377">
        <v>848745</v>
      </c>
    </row>
    <row r="29" spans="1:14" x14ac:dyDescent="0.2">
      <c r="L29" s="373" t="s">
        <v>107</v>
      </c>
      <c r="M29" s="377">
        <v>38981</v>
      </c>
      <c r="N29" s="377">
        <v>1878631</v>
      </c>
    </row>
    <row r="30" spans="1:14" x14ac:dyDescent="0.2">
      <c r="L30" s="373" t="s">
        <v>108</v>
      </c>
      <c r="M30" s="377">
        <v>35577</v>
      </c>
      <c r="N30" s="377">
        <v>774022</v>
      </c>
    </row>
    <row r="31" spans="1:14" x14ac:dyDescent="0.2">
      <c r="L31" s="373" t="s">
        <v>109</v>
      </c>
      <c r="M31" s="377">
        <v>34752</v>
      </c>
      <c r="N31" s="377">
        <v>800385</v>
      </c>
    </row>
    <row r="32" spans="1:14" ht="12.75" customHeight="1" x14ac:dyDescent="0.2">
      <c r="L32" s="373" t="s">
        <v>110</v>
      </c>
      <c r="M32" s="377">
        <v>68829</v>
      </c>
      <c r="N32" s="377">
        <v>249125</v>
      </c>
    </row>
    <row r="33" spans="12:14" x14ac:dyDescent="0.2">
      <c r="L33" s="373" t="s">
        <v>111</v>
      </c>
      <c r="M33" s="377">
        <v>32475</v>
      </c>
      <c r="N33" s="377">
        <v>2066601</v>
      </c>
    </row>
    <row r="34" spans="12:14" x14ac:dyDescent="0.2">
      <c r="L34" s="373" t="s">
        <v>112</v>
      </c>
      <c r="M34" s="377">
        <v>25580</v>
      </c>
      <c r="N34" s="377">
        <v>1100535</v>
      </c>
    </row>
    <row r="35" spans="12:14" ht="12.75" customHeight="1" x14ac:dyDescent="0.2">
      <c r="L35" s="373" t="s">
        <v>1152</v>
      </c>
      <c r="M35" s="377">
        <v>25560</v>
      </c>
      <c r="N35" s="377">
        <v>547101</v>
      </c>
    </row>
    <row r="36" spans="12:14" x14ac:dyDescent="0.2">
      <c r="L36" s="373" t="s">
        <v>114</v>
      </c>
      <c r="M36" s="377">
        <v>26585</v>
      </c>
      <c r="N36" s="377">
        <v>738657</v>
      </c>
    </row>
    <row r="37" spans="12:14" x14ac:dyDescent="0.2">
      <c r="L37" s="373" t="s">
        <v>115</v>
      </c>
      <c r="M37" s="377">
        <v>29183</v>
      </c>
      <c r="N37" s="377">
        <v>948216</v>
      </c>
    </row>
    <row r="38" spans="12:14" x14ac:dyDescent="0.2">
      <c r="L38" s="373" t="s">
        <v>116</v>
      </c>
      <c r="M38" s="377">
        <v>38448</v>
      </c>
      <c r="N38" s="377">
        <v>1312214</v>
      </c>
    </row>
    <row r="39" spans="12:14" x14ac:dyDescent="0.2">
      <c r="L39" s="373" t="s">
        <v>117</v>
      </c>
      <c r="M39" s="377">
        <v>30870</v>
      </c>
      <c r="N39" s="377">
        <v>950242</v>
      </c>
    </row>
    <row r="40" spans="12:14" x14ac:dyDescent="0.2">
      <c r="L40" s="373" t="s">
        <v>118</v>
      </c>
      <c r="M40" s="377">
        <v>83226</v>
      </c>
      <c r="N40" s="377">
        <v>111751</v>
      </c>
    </row>
    <row r="41" spans="12:14" x14ac:dyDescent="0.2">
      <c r="L41" s="373" t="s">
        <v>119</v>
      </c>
      <c r="M41" s="377">
        <v>49490</v>
      </c>
      <c r="N41" s="377">
        <v>5540810</v>
      </c>
    </row>
    <row r="42" spans="12:14" x14ac:dyDescent="0.2">
      <c r="L42" s="373" t="s">
        <v>120</v>
      </c>
      <c r="M42" s="377">
        <v>57845</v>
      </c>
      <c r="N42" s="377">
        <v>633618</v>
      </c>
    </row>
    <row r="43" spans="12:14" x14ac:dyDescent="0.2">
      <c r="L43" s="373" t="s">
        <v>121</v>
      </c>
      <c r="M43" s="377">
        <v>34899</v>
      </c>
      <c r="N43" s="377">
        <v>2663616</v>
      </c>
    </row>
    <row r="44" spans="12:14" x14ac:dyDescent="0.2">
      <c r="L44" s="373" t="s">
        <v>122</v>
      </c>
      <c r="M44" s="377">
        <v>31221</v>
      </c>
      <c r="N44" s="377">
        <v>516167</v>
      </c>
    </row>
    <row r="45" spans="12:14" x14ac:dyDescent="0.2">
      <c r="L45" s="373" t="s">
        <v>123</v>
      </c>
      <c r="M45" s="377">
        <v>33972</v>
      </c>
      <c r="N45" s="377">
        <v>2131289</v>
      </c>
    </row>
    <row r="46" spans="12:14" x14ac:dyDescent="0.2">
      <c r="L46" s="373" t="s">
        <v>1153</v>
      </c>
      <c r="M46" s="377">
        <v>33452</v>
      </c>
      <c r="N46" s="377">
        <v>1565520</v>
      </c>
    </row>
    <row r="47" spans="12:14" x14ac:dyDescent="0.2">
      <c r="L47" s="373" t="s">
        <v>125</v>
      </c>
      <c r="M47" s="377">
        <v>27966</v>
      </c>
      <c r="N47" s="377">
        <v>1631760</v>
      </c>
    </row>
    <row r="48" spans="12:14" x14ac:dyDescent="0.2">
      <c r="L48" s="373" t="s">
        <v>126</v>
      </c>
      <c r="M48" s="377">
        <v>27196</v>
      </c>
      <c r="N48" s="377">
        <v>651668</v>
      </c>
    </row>
    <row r="49" spans="12:14" x14ac:dyDescent="0.2">
      <c r="L49" s="373" t="s">
        <v>127</v>
      </c>
      <c r="M49" s="377">
        <v>27459</v>
      </c>
      <c r="N49" s="377">
        <v>1106153</v>
      </c>
    </row>
    <row r="50" spans="12:14" x14ac:dyDescent="0.2">
      <c r="L50" s="373" t="s">
        <v>128</v>
      </c>
      <c r="M50" s="377">
        <v>36869</v>
      </c>
      <c r="N50" s="377">
        <v>2090972</v>
      </c>
    </row>
    <row r="51" spans="12:14" x14ac:dyDescent="0.2">
      <c r="L51" s="373" t="s">
        <v>129</v>
      </c>
      <c r="M51" s="377">
        <v>25694</v>
      </c>
      <c r="N51" s="377">
        <v>560521</v>
      </c>
    </row>
    <row r="52" spans="12:14" x14ac:dyDescent="0.2">
      <c r="L52" s="373" t="s">
        <v>130</v>
      </c>
      <c r="M52" s="377">
        <v>29661</v>
      </c>
      <c r="N52" s="377">
        <v>3279410</v>
      </c>
    </row>
    <row r="53" spans="12:14" x14ac:dyDescent="0.2">
      <c r="L53" s="373" t="s">
        <v>131</v>
      </c>
      <c r="M53" s="377">
        <v>29678</v>
      </c>
      <c r="N53" s="377">
        <v>941910</v>
      </c>
    </row>
    <row r="54" spans="12:14" x14ac:dyDescent="0.2">
      <c r="L54" s="373" t="s">
        <v>132</v>
      </c>
      <c r="M54" s="377">
        <v>32647</v>
      </c>
      <c r="N54" s="377">
        <v>2469659</v>
      </c>
    </row>
    <row r="55" spans="12:14" x14ac:dyDescent="0.2">
      <c r="L55" s="373" t="s">
        <v>133</v>
      </c>
      <c r="M55" s="377">
        <v>26932</v>
      </c>
      <c r="N55" s="377">
        <v>1981318</v>
      </c>
    </row>
    <row r="56" spans="12:14" x14ac:dyDescent="0.2">
      <c r="L56" s="373" t="s">
        <v>134</v>
      </c>
      <c r="M56" s="377">
        <v>68427</v>
      </c>
      <c r="N56" s="377">
        <v>385032</v>
      </c>
    </row>
    <row r="57" spans="12:14" x14ac:dyDescent="0.2">
      <c r="L57" s="373" t="s">
        <v>135</v>
      </c>
      <c r="M57" s="377">
        <v>35999</v>
      </c>
      <c r="N57" s="377">
        <v>3435797</v>
      </c>
    </row>
    <row r="58" spans="12:14" x14ac:dyDescent="0.2">
      <c r="L58" s="373" t="s">
        <v>136</v>
      </c>
      <c r="M58" s="377">
        <v>27282</v>
      </c>
      <c r="N58" s="377">
        <v>796261</v>
      </c>
    </row>
    <row r="59" spans="12:14" x14ac:dyDescent="0.2">
      <c r="L59" s="373" t="s">
        <v>137</v>
      </c>
      <c r="M59" s="377">
        <v>27302</v>
      </c>
      <c r="N59" s="377">
        <v>864614</v>
      </c>
    </row>
    <row r="60" spans="12:14" x14ac:dyDescent="0.2">
      <c r="L60" s="373" t="s">
        <v>138</v>
      </c>
      <c r="M60" s="377">
        <v>30722</v>
      </c>
      <c r="N60" s="377">
        <v>1106891</v>
      </c>
    </row>
    <row r="61" spans="12:14" x14ac:dyDescent="0.2">
      <c r="L61" s="373" t="s">
        <v>1154</v>
      </c>
      <c r="M61" s="377">
        <v>41077</v>
      </c>
      <c r="N61" s="377">
        <v>767697</v>
      </c>
    </row>
    <row r="62" spans="12:14" x14ac:dyDescent="0.2">
      <c r="L62" s="373" t="s">
        <v>140</v>
      </c>
      <c r="M62" s="377">
        <v>31700</v>
      </c>
      <c r="N62" s="377">
        <v>1227356</v>
      </c>
    </row>
    <row r="63" spans="12:14" x14ac:dyDescent="0.2">
      <c r="L63" s="373" t="s">
        <v>141</v>
      </c>
      <c r="M63" s="377">
        <v>42916</v>
      </c>
      <c r="N63" s="377">
        <v>1072940</v>
      </c>
    </row>
    <row r="64" spans="12:14" x14ac:dyDescent="0.2">
      <c r="L64" s="373" t="s">
        <v>142</v>
      </c>
      <c r="M64" s="377">
        <v>26487</v>
      </c>
      <c r="N64" s="377">
        <v>1043727</v>
      </c>
    </row>
    <row r="65" spans="12:14" x14ac:dyDescent="0.2">
      <c r="L65" s="373" t="s">
        <v>143</v>
      </c>
      <c r="M65" s="377">
        <v>34098</v>
      </c>
      <c r="N65" s="377">
        <v>2723860</v>
      </c>
    </row>
    <row r="66" spans="12:14" x14ac:dyDescent="0.2">
      <c r="L66" s="373" t="s">
        <v>144</v>
      </c>
      <c r="M66" s="377">
        <v>38089</v>
      </c>
      <c r="N66" s="377">
        <v>819090</v>
      </c>
    </row>
    <row r="67" spans="12:14" x14ac:dyDescent="0.2">
      <c r="L67" s="373" t="s">
        <v>145</v>
      </c>
      <c r="M67" s="377">
        <v>31575</v>
      </c>
      <c r="N67" s="377">
        <v>1037949</v>
      </c>
    </row>
    <row r="68" spans="12:14" x14ac:dyDescent="0.2">
      <c r="L68" s="373" t="s">
        <v>146</v>
      </c>
      <c r="M68" s="377">
        <v>82593</v>
      </c>
      <c r="N68" s="377">
        <v>7315739</v>
      </c>
    </row>
    <row r="69" spans="12:14" x14ac:dyDescent="0.2">
      <c r="L69" s="373" t="s">
        <v>147</v>
      </c>
      <c r="M69" s="377">
        <v>54444</v>
      </c>
      <c r="N69" s="377">
        <v>3728035</v>
      </c>
    </row>
    <row r="70" spans="12:14" x14ac:dyDescent="0.2">
      <c r="L70" s="373" t="s">
        <v>148</v>
      </c>
      <c r="M70" s="377">
        <v>36829</v>
      </c>
      <c r="N70" s="377">
        <v>132377</v>
      </c>
    </row>
    <row r="71" spans="12:14" x14ac:dyDescent="0.2">
      <c r="L71" s="373" t="s">
        <v>149</v>
      </c>
      <c r="M71" s="377">
        <v>91657</v>
      </c>
      <c r="N71" s="377">
        <v>32924</v>
      </c>
    </row>
    <row r="72" spans="12:14" x14ac:dyDescent="0.2">
      <c r="L72" s="373" t="s">
        <v>150</v>
      </c>
      <c r="M72" s="377">
        <v>80911</v>
      </c>
      <c r="N72" s="377">
        <v>1117381</v>
      </c>
    </row>
    <row r="73" spans="12:14" x14ac:dyDescent="0.2">
      <c r="L73" s="373" t="s">
        <v>151</v>
      </c>
      <c r="M73" s="377">
        <v>97495</v>
      </c>
      <c r="N73" s="377">
        <v>34744</v>
      </c>
    </row>
    <row r="74" spans="12:14" x14ac:dyDescent="0.2">
      <c r="L74" s="373" t="s">
        <v>152</v>
      </c>
      <c r="M74" s="377">
        <v>87911</v>
      </c>
      <c r="N74" s="377">
        <v>363091</v>
      </c>
    </row>
    <row r="75" spans="12:14" x14ac:dyDescent="0.2">
      <c r="L75" s="373" t="s">
        <v>153</v>
      </c>
      <c r="M75" s="377">
        <v>21619</v>
      </c>
      <c r="N75" s="377">
        <v>1510328</v>
      </c>
    </row>
    <row r="76" spans="12:14" x14ac:dyDescent="0.2">
      <c r="L76" s="373" t="s">
        <v>154</v>
      </c>
      <c r="M76" s="377">
        <v>21329</v>
      </c>
      <c r="N76" s="377">
        <v>304126</v>
      </c>
    </row>
  </sheetData>
  <mergeCells count="17">
    <mergeCell ref="D9:J9"/>
    <mergeCell ref="D1:K1"/>
    <mergeCell ref="A2:K2"/>
    <mergeCell ref="A5:J5"/>
    <mergeCell ref="B4:J4"/>
    <mergeCell ref="A17:K17"/>
    <mergeCell ref="D10:D12"/>
    <mergeCell ref="E10:J10"/>
    <mergeCell ref="E11:E12"/>
    <mergeCell ref="F11:F12"/>
    <mergeCell ref="K9:K12"/>
    <mergeCell ref="G11:G12"/>
    <mergeCell ref="I11:I12"/>
    <mergeCell ref="J11:J12"/>
    <mergeCell ref="A9:A12"/>
    <mergeCell ref="B9:B12"/>
    <mergeCell ref="C9:C12"/>
  </mergeCells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12" max="77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Q336"/>
  <sheetViews>
    <sheetView workbookViewId="0"/>
  </sheetViews>
  <sheetFormatPr defaultRowHeight="12.75" x14ac:dyDescent="0.2"/>
  <sheetData>
    <row r="1" spans="1:1" x14ac:dyDescent="0.2">
      <c r="A1" s="87" t="s">
        <v>166</v>
      </c>
    </row>
    <row r="2" spans="1:1" x14ac:dyDescent="0.2">
      <c r="A2" s="87" t="s">
        <v>167</v>
      </c>
    </row>
    <row r="3" spans="1:1" x14ac:dyDescent="0.2">
      <c r="A3" s="87" t="s">
        <v>168</v>
      </c>
    </row>
    <row r="4" spans="1:1" x14ac:dyDescent="0.2">
      <c r="A4" s="87" t="s">
        <v>169</v>
      </c>
    </row>
    <row r="5" spans="1:1" x14ac:dyDescent="0.2">
      <c r="A5" s="87" t="s">
        <v>170</v>
      </c>
    </row>
    <row r="6" spans="1:1" x14ac:dyDescent="0.2">
      <c r="A6" s="87" t="s">
        <v>171</v>
      </c>
    </row>
    <row r="7" spans="1:1" x14ac:dyDescent="0.2">
      <c r="A7" s="87" t="s">
        <v>172</v>
      </c>
    </row>
    <row r="8" spans="1:1" x14ac:dyDescent="0.2">
      <c r="A8" s="87" t="s">
        <v>173</v>
      </c>
    </row>
    <row r="9" spans="1:1" x14ac:dyDescent="0.2">
      <c r="A9" s="87" t="s">
        <v>174</v>
      </c>
    </row>
    <row r="10" spans="1:1" x14ac:dyDescent="0.2">
      <c r="A10" s="87" t="s">
        <v>175</v>
      </c>
    </row>
    <row r="11" spans="1:1" x14ac:dyDescent="0.2">
      <c r="A11" s="87" t="s">
        <v>176</v>
      </c>
    </row>
    <row r="12" spans="1:1" x14ac:dyDescent="0.2">
      <c r="A12" s="87" t="s">
        <v>177</v>
      </c>
    </row>
    <row r="13" spans="1:1" x14ac:dyDescent="0.2">
      <c r="A13" s="87" t="s">
        <v>178</v>
      </c>
    </row>
    <row r="14" spans="1:1" x14ac:dyDescent="0.2">
      <c r="A14" s="87" t="s">
        <v>179</v>
      </c>
    </row>
    <row r="15" spans="1:1" x14ac:dyDescent="0.2">
      <c r="A15" s="87" t="s">
        <v>180</v>
      </c>
    </row>
    <row r="16" spans="1:1" x14ac:dyDescent="0.2">
      <c r="A16" s="87" t="s">
        <v>181</v>
      </c>
    </row>
    <row r="17" spans="1:1" x14ac:dyDescent="0.2">
      <c r="A17" s="87" t="s">
        <v>182</v>
      </c>
    </row>
    <row r="18" spans="1:1" x14ac:dyDescent="0.2">
      <c r="A18" s="87" t="s">
        <v>183</v>
      </c>
    </row>
    <row r="19" spans="1:1" x14ac:dyDescent="0.2">
      <c r="A19" s="87" t="s">
        <v>184</v>
      </c>
    </row>
    <row r="20" spans="1:1" x14ac:dyDescent="0.2">
      <c r="A20" s="87" t="s">
        <v>185</v>
      </c>
    </row>
    <row r="21" spans="1:1" x14ac:dyDescent="0.2">
      <c r="A21" s="87" t="s">
        <v>186</v>
      </c>
    </row>
    <row r="22" spans="1:1" x14ac:dyDescent="0.2">
      <c r="A22" s="87" t="s">
        <v>187</v>
      </c>
    </row>
    <row r="23" spans="1:1" x14ac:dyDescent="0.2">
      <c r="A23" s="87" t="s">
        <v>188</v>
      </c>
    </row>
    <row r="24" spans="1:1" x14ac:dyDescent="0.2">
      <c r="A24" s="87" t="s">
        <v>189</v>
      </c>
    </row>
    <row r="25" spans="1:1" x14ac:dyDescent="0.2">
      <c r="A25" s="87" t="s">
        <v>190</v>
      </c>
    </row>
    <row r="26" spans="1:1" x14ac:dyDescent="0.2">
      <c r="A26" s="87" t="s">
        <v>191</v>
      </c>
    </row>
    <row r="27" spans="1:1" x14ac:dyDescent="0.2">
      <c r="A27" s="87" t="s">
        <v>192</v>
      </c>
    </row>
    <row r="28" spans="1:1" x14ac:dyDescent="0.2">
      <c r="A28" s="87" t="s">
        <v>193</v>
      </c>
    </row>
    <row r="29" spans="1:1" x14ac:dyDescent="0.2">
      <c r="A29" s="87" t="s">
        <v>194</v>
      </c>
    </row>
    <row r="30" spans="1:1" x14ac:dyDescent="0.2">
      <c r="A30" s="87" t="s">
        <v>195</v>
      </c>
    </row>
    <row r="31" spans="1:1" x14ac:dyDescent="0.2">
      <c r="A31" s="87" t="s">
        <v>196</v>
      </c>
    </row>
    <row r="32" spans="1:1" x14ac:dyDescent="0.2">
      <c r="A32" s="87" t="s">
        <v>197</v>
      </c>
    </row>
    <row r="33" spans="1:1" x14ac:dyDescent="0.2">
      <c r="A33" s="87" t="s">
        <v>198</v>
      </c>
    </row>
    <row r="34" spans="1:1" x14ac:dyDescent="0.2">
      <c r="A34" s="87" t="s">
        <v>199</v>
      </c>
    </row>
    <row r="35" spans="1:1" x14ac:dyDescent="0.2">
      <c r="A35" s="87" t="s">
        <v>200</v>
      </c>
    </row>
    <row r="36" spans="1:1" x14ac:dyDescent="0.2">
      <c r="A36" s="87" t="s">
        <v>201</v>
      </c>
    </row>
    <row r="37" spans="1:1" x14ac:dyDescent="0.2">
      <c r="A37" s="87" t="s">
        <v>202</v>
      </c>
    </row>
    <row r="38" spans="1:1" x14ac:dyDescent="0.2">
      <c r="A38" s="87" t="s">
        <v>203</v>
      </c>
    </row>
    <row r="39" spans="1:1" x14ac:dyDescent="0.2">
      <c r="A39" s="87" t="s">
        <v>204</v>
      </c>
    </row>
    <row r="40" spans="1:1" x14ac:dyDescent="0.2">
      <c r="A40" s="87" t="s">
        <v>205</v>
      </c>
    </row>
    <row r="41" spans="1:1" x14ac:dyDescent="0.2">
      <c r="A41" s="87" t="s">
        <v>206</v>
      </c>
    </row>
    <row r="42" spans="1:1" x14ac:dyDescent="0.2">
      <c r="A42" s="87" t="s">
        <v>207</v>
      </c>
    </row>
    <row r="43" spans="1:1" x14ac:dyDescent="0.2">
      <c r="A43" s="87" t="s">
        <v>208</v>
      </c>
    </row>
    <row r="44" spans="1:1" x14ac:dyDescent="0.2">
      <c r="A44" s="87" t="s">
        <v>209</v>
      </c>
    </row>
    <row r="45" spans="1:1" x14ac:dyDescent="0.2">
      <c r="A45" s="87" t="s">
        <v>210</v>
      </c>
    </row>
    <row r="46" spans="1:1" x14ac:dyDescent="0.2">
      <c r="A46" s="87" t="s">
        <v>211</v>
      </c>
    </row>
    <row r="47" spans="1:1" x14ac:dyDescent="0.2">
      <c r="A47" s="87" t="s">
        <v>212</v>
      </c>
    </row>
    <row r="48" spans="1:1" x14ac:dyDescent="0.2">
      <c r="A48" s="87" t="s">
        <v>213</v>
      </c>
    </row>
    <row r="49" spans="1:1" x14ac:dyDescent="0.2">
      <c r="A49" s="87" t="s">
        <v>214</v>
      </c>
    </row>
    <row r="50" spans="1:1" x14ac:dyDescent="0.2">
      <c r="A50" s="87" t="s">
        <v>215</v>
      </c>
    </row>
    <row r="51" spans="1:1" x14ac:dyDescent="0.2">
      <c r="A51" s="87" t="s">
        <v>216</v>
      </c>
    </row>
    <row r="52" spans="1:1" x14ac:dyDescent="0.2">
      <c r="A52" s="87" t="s">
        <v>217</v>
      </c>
    </row>
    <row r="53" spans="1:1" x14ac:dyDescent="0.2">
      <c r="A53" s="87" t="s">
        <v>218</v>
      </c>
    </row>
    <row r="54" spans="1:1" x14ac:dyDescent="0.2">
      <c r="A54" s="87" t="s">
        <v>219</v>
      </c>
    </row>
    <row r="55" spans="1:1" x14ac:dyDescent="0.2">
      <c r="A55" s="87" t="s">
        <v>220</v>
      </c>
    </row>
    <row r="56" spans="1:1" x14ac:dyDescent="0.2">
      <c r="A56" s="87" t="s">
        <v>221</v>
      </c>
    </row>
    <row r="57" spans="1:1" x14ac:dyDescent="0.2">
      <c r="A57" s="87" t="s">
        <v>222</v>
      </c>
    </row>
    <row r="58" spans="1:1" x14ac:dyDescent="0.2">
      <c r="A58" s="87" t="s">
        <v>223</v>
      </c>
    </row>
    <row r="59" spans="1:1" x14ac:dyDescent="0.2">
      <c r="A59" s="87" t="s">
        <v>224</v>
      </c>
    </row>
    <row r="60" spans="1:1" x14ac:dyDescent="0.2">
      <c r="A60" s="87" t="s">
        <v>225</v>
      </c>
    </row>
    <row r="61" spans="1:1" x14ac:dyDescent="0.2">
      <c r="A61" s="87" t="s">
        <v>226</v>
      </c>
    </row>
    <row r="62" spans="1:1" x14ac:dyDescent="0.2">
      <c r="A62" s="87" t="s">
        <v>227</v>
      </c>
    </row>
    <row r="63" spans="1:1" x14ac:dyDescent="0.2">
      <c r="A63" s="87" t="s">
        <v>228</v>
      </c>
    </row>
    <row r="64" spans="1:1" x14ac:dyDescent="0.2">
      <c r="A64" s="87" t="s">
        <v>229</v>
      </c>
    </row>
    <row r="65" spans="1:1" x14ac:dyDescent="0.2">
      <c r="A65" s="87" t="s">
        <v>230</v>
      </c>
    </row>
    <row r="66" spans="1:1" x14ac:dyDescent="0.2">
      <c r="A66" s="87" t="s">
        <v>231</v>
      </c>
    </row>
    <row r="67" spans="1:1" x14ac:dyDescent="0.2">
      <c r="A67" s="87" t="s">
        <v>232</v>
      </c>
    </row>
    <row r="68" spans="1:1" x14ac:dyDescent="0.2">
      <c r="A68" s="87" t="s">
        <v>233</v>
      </c>
    </row>
    <row r="69" spans="1:1" x14ac:dyDescent="0.2">
      <c r="A69" s="87" t="s">
        <v>234</v>
      </c>
    </row>
    <row r="70" spans="1:1" x14ac:dyDescent="0.2">
      <c r="A70" s="87" t="s">
        <v>235</v>
      </c>
    </row>
    <row r="71" spans="1:1" x14ac:dyDescent="0.2">
      <c r="A71" s="87" t="s">
        <v>236</v>
      </c>
    </row>
    <row r="72" spans="1:1" x14ac:dyDescent="0.2">
      <c r="A72" s="87" t="s">
        <v>237</v>
      </c>
    </row>
    <row r="73" spans="1:1" x14ac:dyDescent="0.2">
      <c r="A73" s="87" t="s">
        <v>238</v>
      </c>
    </row>
    <row r="74" spans="1:1" x14ac:dyDescent="0.2">
      <c r="A74" s="87" t="s">
        <v>239</v>
      </c>
    </row>
    <row r="75" spans="1:1" x14ac:dyDescent="0.2">
      <c r="A75" s="87" t="s">
        <v>240</v>
      </c>
    </row>
    <row r="76" spans="1:1" x14ac:dyDescent="0.2">
      <c r="A76" s="87" t="s">
        <v>241</v>
      </c>
    </row>
    <row r="77" spans="1:1" x14ac:dyDescent="0.2">
      <c r="A77" s="87" t="s">
        <v>242</v>
      </c>
    </row>
    <row r="78" spans="1:1" x14ac:dyDescent="0.2">
      <c r="A78" s="87" t="s">
        <v>243</v>
      </c>
    </row>
    <row r="79" spans="1:1" x14ac:dyDescent="0.2">
      <c r="A79" s="87" t="s">
        <v>244</v>
      </c>
    </row>
    <row r="80" spans="1:1" x14ac:dyDescent="0.2">
      <c r="A80" s="87" t="s">
        <v>245</v>
      </c>
    </row>
    <row r="81" spans="1:17" x14ac:dyDescent="0.2">
      <c r="A81" s="87" t="s">
        <v>246</v>
      </c>
    </row>
    <row r="82" spans="1:17" x14ac:dyDescent="0.2">
      <c r="A82" s="87" t="s">
        <v>247</v>
      </c>
    </row>
    <row r="83" spans="1:17" x14ac:dyDescent="0.2">
      <c r="A83" s="87" t="s">
        <v>248</v>
      </c>
    </row>
    <row r="84" spans="1:17" x14ac:dyDescent="0.2">
      <c r="A84" s="87" t="s">
        <v>249</v>
      </c>
    </row>
    <row r="85" spans="1:17" x14ac:dyDescent="0.2">
      <c r="A85" s="87" t="s">
        <v>250</v>
      </c>
    </row>
    <row r="87" spans="1:17" x14ac:dyDescent="0.2">
      <c r="A87" s="87" t="s">
        <v>251</v>
      </c>
      <c r="B87" s="87" t="s">
        <v>252</v>
      </c>
      <c r="C87">
        <v>0</v>
      </c>
      <c r="D87">
        <v>1</v>
      </c>
      <c r="E87">
        <v>128</v>
      </c>
      <c r="Q87" t="s">
        <v>747</v>
      </c>
    </row>
    <row r="88" spans="1:17" x14ac:dyDescent="0.2">
      <c r="A88" s="87" t="s">
        <v>253</v>
      </c>
      <c r="B88" s="87" t="s">
        <v>254</v>
      </c>
      <c r="C88">
        <v>0</v>
      </c>
      <c r="D88">
        <v>1</v>
      </c>
      <c r="E88">
        <v>128</v>
      </c>
      <c r="Q88" t="s">
        <v>748</v>
      </c>
    </row>
    <row r="89" spans="1:17" x14ac:dyDescent="0.2">
      <c r="A89" s="87" t="s">
        <v>255</v>
      </c>
      <c r="B89" s="87" t="s">
        <v>256</v>
      </c>
      <c r="C89">
        <v>0</v>
      </c>
      <c r="D89">
        <v>1</v>
      </c>
      <c r="E89">
        <v>256</v>
      </c>
    </row>
    <row r="90" spans="1:17" x14ac:dyDescent="0.2">
      <c r="A90" s="87" t="s">
        <v>257</v>
      </c>
      <c r="B90" s="87" t="s">
        <v>258</v>
      </c>
      <c r="C90">
        <v>1</v>
      </c>
      <c r="D90">
        <v>0</v>
      </c>
      <c r="F90">
        <v>17</v>
      </c>
      <c r="G90">
        <v>2</v>
      </c>
      <c r="J90">
        <v>0</v>
      </c>
      <c r="M90">
        <v>0</v>
      </c>
    </row>
    <row r="91" spans="1:17" x14ac:dyDescent="0.2">
      <c r="A91" s="87" t="s">
        <v>259</v>
      </c>
      <c r="B91" s="87" t="s">
        <v>260</v>
      </c>
      <c r="C91">
        <v>1</v>
      </c>
      <c r="D91">
        <v>0</v>
      </c>
      <c r="F91">
        <v>17</v>
      </c>
      <c r="G91">
        <v>2</v>
      </c>
      <c r="J91">
        <v>0</v>
      </c>
      <c r="M91">
        <v>0</v>
      </c>
    </row>
    <row r="92" spans="1:17" x14ac:dyDescent="0.2">
      <c r="A92" s="87" t="s">
        <v>261</v>
      </c>
      <c r="B92" s="87" t="s">
        <v>262</v>
      </c>
      <c r="C92">
        <v>1</v>
      </c>
      <c r="D92">
        <v>0</v>
      </c>
      <c r="F92">
        <v>17</v>
      </c>
      <c r="G92">
        <v>2</v>
      </c>
      <c r="J92">
        <v>0</v>
      </c>
      <c r="M92">
        <v>0</v>
      </c>
    </row>
    <row r="93" spans="1:17" x14ac:dyDescent="0.2">
      <c r="A93" s="87" t="s">
        <v>263</v>
      </c>
      <c r="B93" s="87" t="s">
        <v>264</v>
      </c>
      <c r="C93">
        <v>1</v>
      </c>
      <c r="D93">
        <v>0</v>
      </c>
      <c r="F93">
        <v>17</v>
      </c>
      <c r="G93">
        <v>2</v>
      </c>
      <c r="J93">
        <v>0</v>
      </c>
      <c r="M93">
        <v>0</v>
      </c>
    </row>
    <row r="94" spans="1:17" x14ac:dyDescent="0.2">
      <c r="A94" s="87" t="s">
        <v>265</v>
      </c>
      <c r="B94" s="87" t="s">
        <v>266</v>
      </c>
      <c r="C94">
        <v>1</v>
      </c>
      <c r="D94">
        <v>0</v>
      </c>
      <c r="F94">
        <v>17</v>
      </c>
      <c r="G94">
        <v>2</v>
      </c>
      <c r="J94">
        <v>0</v>
      </c>
      <c r="M94">
        <v>0</v>
      </c>
    </row>
    <row r="95" spans="1:17" x14ac:dyDescent="0.2">
      <c r="A95" s="87" t="s">
        <v>267</v>
      </c>
      <c r="B95" s="87" t="s">
        <v>268</v>
      </c>
      <c r="C95">
        <v>1</v>
      </c>
      <c r="D95">
        <v>0</v>
      </c>
      <c r="F95">
        <v>17</v>
      </c>
      <c r="G95">
        <v>2</v>
      </c>
      <c r="J95">
        <v>0</v>
      </c>
      <c r="M95">
        <v>0</v>
      </c>
    </row>
    <row r="96" spans="1:17" x14ac:dyDescent="0.2">
      <c r="A96" s="87" t="s">
        <v>269</v>
      </c>
      <c r="B96" s="87" t="s">
        <v>270</v>
      </c>
      <c r="C96">
        <v>1</v>
      </c>
      <c r="D96">
        <v>0</v>
      </c>
      <c r="F96">
        <v>17</v>
      </c>
      <c r="G96">
        <v>2</v>
      </c>
      <c r="J96">
        <v>0</v>
      </c>
      <c r="M96">
        <v>0</v>
      </c>
    </row>
    <row r="97" spans="1:13" x14ac:dyDescent="0.2">
      <c r="A97" s="87" t="s">
        <v>271</v>
      </c>
      <c r="B97" s="87" t="s">
        <v>272</v>
      </c>
      <c r="C97">
        <v>1</v>
      </c>
      <c r="D97">
        <v>1</v>
      </c>
      <c r="F97">
        <v>17</v>
      </c>
      <c r="G97">
        <v>2</v>
      </c>
      <c r="J97">
        <v>0</v>
      </c>
      <c r="M97">
        <v>0</v>
      </c>
    </row>
    <row r="98" spans="1:13" x14ac:dyDescent="0.2">
      <c r="A98" s="87" t="s">
        <v>273</v>
      </c>
      <c r="B98" s="87" t="s">
        <v>274</v>
      </c>
      <c r="C98">
        <v>1</v>
      </c>
      <c r="D98">
        <v>1</v>
      </c>
      <c r="F98">
        <v>17</v>
      </c>
      <c r="G98">
        <v>2</v>
      </c>
      <c r="J98">
        <v>0</v>
      </c>
      <c r="M98">
        <v>0</v>
      </c>
    </row>
    <row r="99" spans="1:13" x14ac:dyDescent="0.2">
      <c r="A99" s="87" t="s">
        <v>275</v>
      </c>
      <c r="B99" s="87" t="s">
        <v>276</v>
      </c>
      <c r="C99">
        <v>1</v>
      </c>
      <c r="D99">
        <v>1</v>
      </c>
      <c r="F99">
        <v>17</v>
      </c>
      <c r="G99">
        <v>2</v>
      </c>
      <c r="J99">
        <v>0</v>
      </c>
      <c r="M99">
        <v>0</v>
      </c>
    </row>
    <row r="100" spans="1:13" x14ac:dyDescent="0.2">
      <c r="A100" s="87" t="s">
        <v>277</v>
      </c>
      <c r="B100" s="87" t="s">
        <v>278</v>
      </c>
      <c r="C100">
        <v>1</v>
      </c>
      <c r="D100">
        <v>1</v>
      </c>
      <c r="F100">
        <v>17</v>
      </c>
      <c r="G100">
        <v>2</v>
      </c>
    </row>
    <row r="101" spans="1:13" x14ac:dyDescent="0.2">
      <c r="A101" s="87" t="s">
        <v>279</v>
      </c>
      <c r="B101" s="87" t="s">
        <v>280</v>
      </c>
      <c r="C101">
        <v>1</v>
      </c>
      <c r="D101">
        <v>0</v>
      </c>
      <c r="F101">
        <v>17</v>
      </c>
      <c r="G101">
        <v>2</v>
      </c>
      <c r="J101">
        <v>0</v>
      </c>
      <c r="M101">
        <v>0</v>
      </c>
    </row>
    <row r="102" spans="1:13" x14ac:dyDescent="0.2">
      <c r="A102" s="87" t="s">
        <v>281</v>
      </c>
      <c r="B102" s="87" t="s">
        <v>282</v>
      </c>
      <c r="C102">
        <v>1</v>
      </c>
      <c r="D102">
        <v>0</v>
      </c>
      <c r="F102">
        <v>17</v>
      </c>
      <c r="G102">
        <v>2</v>
      </c>
      <c r="J102">
        <v>0</v>
      </c>
      <c r="M102">
        <v>0</v>
      </c>
    </row>
    <row r="103" spans="1:13" x14ac:dyDescent="0.2">
      <c r="A103" s="87" t="s">
        <v>283</v>
      </c>
      <c r="B103" s="87" t="s">
        <v>284</v>
      </c>
      <c r="C103">
        <v>1</v>
      </c>
      <c r="D103">
        <v>1</v>
      </c>
      <c r="F103">
        <v>17</v>
      </c>
      <c r="G103">
        <v>2</v>
      </c>
      <c r="J103">
        <v>0</v>
      </c>
      <c r="M103">
        <v>0</v>
      </c>
    </row>
    <row r="104" spans="1:13" x14ac:dyDescent="0.2">
      <c r="A104" s="87" t="s">
        <v>285</v>
      </c>
      <c r="B104" s="87" t="s">
        <v>286</v>
      </c>
      <c r="C104">
        <v>1</v>
      </c>
      <c r="D104">
        <v>1</v>
      </c>
      <c r="F104">
        <v>17</v>
      </c>
      <c r="G104">
        <v>2</v>
      </c>
      <c r="J104">
        <v>0</v>
      </c>
      <c r="M104">
        <v>0</v>
      </c>
    </row>
    <row r="105" spans="1:13" x14ac:dyDescent="0.2">
      <c r="A105" s="87" t="s">
        <v>287</v>
      </c>
      <c r="B105" s="87" t="s">
        <v>288</v>
      </c>
      <c r="C105">
        <v>1</v>
      </c>
      <c r="D105">
        <v>1</v>
      </c>
      <c r="F105">
        <v>17</v>
      </c>
      <c r="G105">
        <v>2</v>
      </c>
      <c r="J105">
        <v>0</v>
      </c>
      <c r="M105">
        <v>0</v>
      </c>
    </row>
    <row r="106" spans="1:13" x14ac:dyDescent="0.2">
      <c r="A106" s="87" t="s">
        <v>289</v>
      </c>
      <c r="B106" s="87" t="s">
        <v>290</v>
      </c>
      <c r="C106">
        <v>1</v>
      </c>
      <c r="D106">
        <v>1</v>
      </c>
      <c r="F106">
        <v>17</v>
      </c>
      <c r="G106">
        <v>2</v>
      </c>
    </row>
    <row r="107" spans="1:13" x14ac:dyDescent="0.2">
      <c r="A107" s="87" t="s">
        <v>291</v>
      </c>
      <c r="B107" s="87" t="s">
        <v>292</v>
      </c>
      <c r="C107">
        <v>1</v>
      </c>
      <c r="D107">
        <v>0</v>
      </c>
      <c r="F107">
        <v>17</v>
      </c>
      <c r="G107">
        <v>2</v>
      </c>
      <c r="J107">
        <v>0</v>
      </c>
      <c r="M107">
        <v>0</v>
      </c>
    </row>
    <row r="108" spans="1:13" x14ac:dyDescent="0.2">
      <c r="A108" s="87" t="s">
        <v>293</v>
      </c>
      <c r="B108" s="87" t="s">
        <v>294</v>
      </c>
      <c r="C108">
        <v>1</v>
      </c>
      <c r="D108">
        <v>0</v>
      </c>
      <c r="F108">
        <v>17</v>
      </c>
      <c r="G108">
        <v>2</v>
      </c>
      <c r="J108">
        <v>0</v>
      </c>
      <c r="M108">
        <v>0</v>
      </c>
    </row>
    <row r="109" spans="1:13" x14ac:dyDescent="0.2">
      <c r="A109" s="87" t="s">
        <v>295</v>
      </c>
      <c r="B109" s="87" t="s">
        <v>296</v>
      </c>
      <c r="C109">
        <v>1</v>
      </c>
      <c r="D109">
        <v>1</v>
      </c>
      <c r="F109">
        <v>17</v>
      </c>
      <c r="G109">
        <v>2</v>
      </c>
      <c r="J109">
        <v>0</v>
      </c>
      <c r="M109">
        <v>0</v>
      </c>
    </row>
    <row r="110" spans="1:13" x14ac:dyDescent="0.2">
      <c r="A110" s="87" t="s">
        <v>297</v>
      </c>
      <c r="B110" s="87" t="s">
        <v>298</v>
      </c>
      <c r="C110">
        <v>1</v>
      </c>
      <c r="D110">
        <v>1</v>
      </c>
      <c r="F110">
        <v>17</v>
      </c>
      <c r="G110">
        <v>2</v>
      </c>
      <c r="J110">
        <v>0</v>
      </c>
      <c r="M110">
        <v>0</v>
      </c>
    </row>
    <row r="111" spans="1:13" x14ac:dyDescent="0.2">
      <c r="A111" s="87" t="s">
        <v>299</v>
      </c>
      <c r="B111" s="87" t="s">
        <v>300</v>
      </c>
      <c r="C111">
        <v>1</v>
      </c>
      <c r="D111">
        <v>1</v>
      </c>
      <c r="F111">
        <v>17</v>
      </c>
      <c r="G111">
        <v>2</v>
      </c>
    </row>
    <row r="112" spans="1:13" x14ac:dyDescent="0.2">
      <c r="A112" s="87" t="s">
        <v>301</v>
      </c>
      <c r="B112" s="87" t="s">
        <v>302</v>
      </c>
      <c r="C112">
        <v>1</v>
      </c>
      <c r="D112">
        <v>0</v>
      </c>
      <c r="F112">
        <v>17</v>
      </c>
      <c r="G112">
        <v>2</v>
      </c>
      <c r="J112">
        <v>0</v>
      </c>
      <c r="M112">
        <v>0</v>
      </c>
    </row>
    <row r="113" spans="1:13" x14ac:dyDescent="0.2">
      <c r="A113" s="87" t="s">
        <v>303</v>
      </c>
      <c r="B113" s="87" t="s">
        <v>304</v>
      </c>
      <c r="C113">
        <v>1</v>
      </c>
      <c r="D113">
        <v>1</v>
      </c>
      <c r="F113">
        <v>17</v>
      </c>
      <c r="G113">
        <v>2</v>
      </c>
    </row>
    <row r="114" spans="1:13" x14ac:dyDescent="0.2">
      <c r="A114" s="87" t="s">
        <v>305</v>
      </c>
      <c r="B114" s="87" t="s">
        <v>306</v>
      </c>
      <c r="C114">
        <v>1</v>
      </c>
      <c r="D114">
        <v>1</v>
      </c>
      <c r="F114">
        <v>17</v>
      </c>
      <c r="G114">
        <v>2</v>
      </c>
    </row>
    <row r="115" spans="1:13" x14ac:dyDescent="0.2">
      <c r="A115" s="87" t="s">
        <v>307</v>
      </c>
      <c r="B115" s="87" t="s">
        <v>308</v>
      </c>
      <c r="C115">
        <v>1</v>
      </c>
      <c r="D115">
        <v>1</v>
      </c>
      <c r="F115">
        <v>17</v>
      </c>
      <c r="G115">
        <v>2</v>
      </c>
    </row>
    <row r="116" spans="1:13" x14ac:dyDescent="0.2">
      <c r="A116" s="87" t="s">
        <v>309</v>
      </c>
      <c r="B116" s="87" t="s">
        <v>310</v>
      </c>
      <c r="C116">
        <v>1</v>
      </c>
      <c r="D116">
        <v>0</v>
      </c>
      <c r="F116">
        <v>17</v>
      </c>
      <c r="G116">
        <v>2</v>
      </c>
      <c r="J116">
        <v>0</v>
      </c>
      <c r="M116">
        <v>0</v>
      </c>
    </row>
    <row r="117" spans="1:13" x14ac:dyDescent="0.2">
      <c r="A117" s="87" t="s">
        <v>311</v>
      </c>
      <c r="B117" s="87" t="s">
        <v>312</v>
      </c>
      <c r="C117">
        <v>1</v>
      </c>
      <c r="D117">
        <v>0</v>
      </c>
      <c r="F117">
        <v>17</v>
      </c>
      <c r="G117">
        <v>2</v>
      </c>
      <c r="J117">
        <v>0</v>
      </c>
      <c r="M117">
        <v>0</v>
      </c>
    </row>
    <row r="118" spans="1:13" x14ac:dyDescent="0.2">
      <c r="A118" s="87" t="s">
        <v>313</v>
      </c>
      <c r="B118" s="87" t="s">
        <v>314</v>
      </c>
      <c r="C118">
        <v>1</v>
      </c>
      <c r="D118">
        <v>1</v>
      </c>
      <c r="F118">
        <v>17</v>
      </c>
      <c r="G118">
        <v>2</v>
      </c>
      <c r="J118">
        <v>0</v>
      </c>
      <c r="M118">
        <v>0</v>
      </c>
    </row>
    <row r="119" spans="1:13" x14ac:dyDescent="0.2">
      <c r="A119" s="87" t="s">
        <v>315</v>
      </c>
      <c r="B119" s="87" t="s">
        <v>316</v>
      </c>
      <c r="C119">
        <v>1</v>
      </c>
      <c r="D119">
        <v>0</v>
      </c>
      <c r="F119">
        <v>17</v>
      </c>
      <c r="G119">
        <v>2</v>
      </c>
      <c r="J119">
        <v>0</v>
      </c>
      <c r="M119">
        <v>0</v>
      </c>
    </row>
    <row r="120" spans="1:13" x14ac:dyDescent="0.2">
      <c r="A120" s="87" t="s">
        <v>317</v>
      </c>
      <c r="B120" s="87" t="s">
        <v>318</v>
      </c>
      <c r="C120">
        <v>1</v>
      </c>
      <c r="D120">
        <v>0</v>
      </c>
      <c r="F120">
        <v>17</v>
      </c>
      <c r="G120">
        <v>2</v>
      </c>
    </row>
    <row r="121" spans="1:13" x14ac:dyDescent="0.2">
      <c r="A121" s="87" t="s">
        <v>319</v>
      </c>
      <c r="B121" s="87" t="s">
        <v>320</v>
      </c>
      <c r="C121">
        <v>1</v>
      </c>
      <c r="D121">
        <v>0</v>
      </c>
      <c r="F121">
        <v>17</v>
      </c>
      <c r="G121">
        <v>2</v>
      </c>
      <c r="J121">
        <v>0</v>
      </c>
      <c r="M121">
        <v>0</v>
      </c>
    </row>
    <row r="122" spans="1:13" x14ac:dyDescent="0.2">
      <c r="A122" s="87" t="s">
        <v>321</v>
      </c>
      <c r="B122" s="87" t="s">
        <v>322</v>
      </c>
      <c r="C122">
        <v>1</v>
      </c>
      <c r="D122">
        <v>0</v>
      </c>
      <c r="F122">
        <v>17</v>
      </c>
      <c r="G122">
        <v>2</v>
      </c>
      <c r="J122">
        <v>0</v>
      </c>
      <c r="M122">
        <v>0</v>
      </c>
    </row>
    <row r="123" spans="1:13" x14ac:dyDescent="0.2">
      <c r="A123" s="87" t="s">
        <v>323</v>
      </c>
      <c r="B123" s="87" t="s">
        <v>324</v>
      </c>
      <c r="C123">
        <v>1</v>
      </c>
      <c r="D123">
        <v>0</v>
      </c>
      <c r="F123">
        <v>17</v>
      </c>
      <c r="G123">
        <v>2</v>
      </c>
      <c r="J123">
        <v>0</v>
      </c>
      <c r="M123">
        <v>0</v>
      </c>
    </row>
    <row r="124" spans="1:13" x14ac:dyDescent="0.2">
      <c r="A124" s="87" t="s">
        <v>325</v>
      </c>
      <c r="B124" s="87" t="s">
        <v>326</v>
      </c>
      <c r="C124">
        <v>1</v>
      </c>
      <c r="D124">
        <v>0</v>
      </c>
      <c r="F124">
        <v>17</v>
      </c>
      <c r="G124">
        <v>2</v>
      </c>
      <c r="J124">
        <v>0</v>
      </c>
      <c r="M124">
        <v>0</v>
      </c>
    </row>
    <row r="125" spans="1:13" x14ac:dyDescent="0.2">
      <c r="A125" s="87" t="s">
        <v>327</v>
      </c>
      <c r="B125" s="87" t="s">
        <v>328</v>
      </c>
      <c r="C125">
        <v>1</v>
      </c>
      <c r="D125">
        <v>0</v>
      </c>
      <c r="F125">
        <v>17</v>
      </c>
      <c r="G125">
        <v>2</v>
      </c>
      <c r="J125">
        <v>0</v>
      </c>
      <c r="M125">
        <v>0</v>
      </c>
    </row>
    <row r="126" spans="1:13" x14ac:dyDescent="0.2">
      <c r="A126" s="87" t="s">
        <v>329</v>
      </c>
      <c r="B126" s="87" t="s">
        <v>330</v>
      </c>
      <c r="C126">
        <v>1</v>
      </c>
      <c r="D126">
        <v>0</v>
      </c>
      <c r="F126">
        <v>17</v>
      </c>
      <c r="G126">
        <v>2</v>
      </c>
      <c r="J126">
        <v>0</v>
      </c>
      <c r="M126">
        <v>0</v>
      </c>
    </row>
    <row r="127" spans="1:13" x14ac:dyDescent="0.2">
      <c r="A127" s="87" t="s">
        <v>331</v>
      </c>
      <c r="B127" s="87" t="s">
        <v>332</v>
      </c>
      <c r="C127">
        <v>1</v>
      </c>
      <c r="D127">
        <v>1</v>
      </c>
      <c r="F127">
        <v>17</v>
      </c>
      <c r="G127">
        <v>2</v>
      </c>
      <c r="J127">
        <v>0</v>
      </c>
      <c r="M127">
        <v>0</v>
      </c>
    </row>
    <row r="128" spans="1:13" x14ac:dyDescent="0.2">
      <c r="A128" s="87" t="s">
        <v>333</v>
      </c>
      <c r="B128" s="87" t="s">
        <v>334</v>
      </c>
      <c r="C128">
        <v>1</v>
      </c>
      <c r="D128">
        <v>1</v>
      </c>
      <c r="F128">
        <v>17</v>
      </c>
      <c r="G128">
        <v>2</v>
      </c>
    </row>
    <row r="129" spans="1:13" x14ac:dyDescent="0.2">
      <c r="A129" s="87" t="s">
        <v>335</v>
      </c>
      <c r="B129" s="87" t="s">
        <v>336</v>
      </c>
      <c r="C129">
        <v>1</v>
      </c>
      <c r="D129">
        <v>0</v>
      </c>
      <c r="F129">
        <v>17</v>
      </c>
      <c r="G129">
        <v>2</v>
      </c>
      <c r="J129">
        <v>0</v>
      </c>
      <c r="M129">
        <v>0</v>
      </c>
    </row>
    <row r="130" spans="1:13" x14ac:dyDescent="0.2">
      <c r="A130" s="87" t="s">
        <v>337</v>
      </c>
      <c r="B130" s="87" t="s">
        <v>338</v>
      </c>
      <c r="C130">
        <v>1</v>
      </c>
      <c r="D130">
        <v>0</v>
      </c>
      <c r="F130">
        <v>17</v>
      </c>
      <c r="G130">
        <v>2</v>
      </c>
      <c r="J130">
        <v>0</v>
      </c>
      <c r="M130">
        <v>0</v>
      </c>
    </row>
    <row r="131" spans="1:13" x14ac:dyDescent="0.2">
      <c r="A131" s="87" t="s">
        <v>339</v>
      </c>
      <c r="B131" s="87" t="s">
        <v>340</v>
      </c>
      <c r="C131">
        <v>1</v>
      </c>
      <c r="D131">
        <v>1</v>
      </c>
      <c r="F131">
        <v>17</v>
      </c>
      <c r="G131">
        <v>2</v>
      </c>
      <c r="J131">
        <v>0</v>
      </c>
      <c r="M131">
        <v>0</v>
      </c>
    </row>
    <row r="132" spans="1:13" x14ac:dyDescent="0.2">
      <c r="A132" s="87" t="s">
        <v>341</v>
      </c>
      <c r="B132" s="87" t="s">
        <v>342</v>
      </c>
      <c r="C132">
        <v>1</v>
      </c>
      <c r="D132">
        <v>1</v>
      </c>
      <c r="F132">
        <v>17</v>
      </c>
      <c r="G132">
        <v>2</v>
      </c>
      <c r="J132">
        <v>0</v>
      </c>
      <c r="M132">
        <v>0</v>
      </c>
    </row>
    <row r="133" spans="1:13" x14ac:dyDescent="0.2">
      <c r="A133" s="87" t="s">
        <v>343</v>
      </c>
      <c r="B133" s="87" t="s">
        <v>344</v>
      </c>
      <c r="C133">
        <v>1</v>
      </c>
      <c r="D133">
        <v>1</v>
      </c>
      <c r="F133">
        <v>17</v>
      </c>
      <c r="G133">
        <v>2</v>
      </c>
      <c r="J133">
        <v>0</v>
      </c>
      <c r="M133">
        <v>0</v>
      </c>
    </row>
    <row r="134" spans="1:13" x14ac:dyDescent="0.2">
      <c r="A134" s="87" t="s">
        <v>345</v>
      </c>
      <c r="B134" s="87" t="s">
        <v>346</v>
      </c>
      <c r="C134">
        <v>1</v>
      </c>
      <c r="D134">
        <v>1</v>
      </c>
      <c r="F134">
        <v>17</v>
      </c>
      <c r="G134">
        <v>2</v>
      </c>
    </row>
    <row r="135" spans="1:13" x14ac:dyDescent="0.2">
      <c r="A135" s="87" t="s">
        <v>347</v>
      </c>
      <c r="B135" s="87" t="s">
        <v>348</v>
      </c>
      <c r="C135">
        <v>1</v>
      </c>
      <c r="D135">
        <v>0</v>
      </c>
      <c r="F135">
        <v>17</v>
      </c>
      <c r="G135">
        <v>2</v>
      </c>
    </row>
    <row r="136" spans="1:13" x14ac:dyDescent="0.2">
      <c r="A136" s="87" t="s">
        <v>349</v>
      </c>
      <c r="B136" s="87" t="s">
        <v>350</v>
      </c>
      <c r="C136">
        <v>1</v>
      </c>
      <c r="D136">
        <v>0</v>
      </c>
      <c r="F136">
        <v>17</v>
      </c>
      <c r="G136">
        <v>2</v>
      </c>
      <c r="J136">
        <v>0</v>
      </c>
      <c r="M136">
        <v>0</v>
      </c>
    </row>
    <row r="137" spans="1:13" x14ac:dyDescent="0.2">
      <c r="A137" s="87" t="s">
        <v>351</v>
      </c>
      <c r="B137" s="87" t="s">
        <v>352</v>
      </c>
      <c r="C137">
        <v>1</v>
      </c>
      <c r="D137">
        <v>1</v>
      </c>
      <c r="F137">
        <v>17</v>
      </c>
      <c r="G137">
        <v>2</v>
      </c>
      <c r="J137">
        <v>0</v>
      </c>
      <c r="M137">
        <v>0</v>
      </c>
    </row>
    <row r="138" spans="1:13" x14ac:dyDescent="0.2">
      <c r="A138" s="87" t="s">
        <v>353</v>
      </c>
      <c r="B138" s="87" t="s">
        <v>354</v>
      </c>
      <c r="C138">
        <v>1</v>
      </c>
      <c r="D138">
        <v>1</v>
      </c>
      <c r="F138">
        <v>17</v>
      </c>
      <c r="G138">
        <v>2</v>
      </c>
      <c r="J138">
        <v>0</v>
      </c>
      <c r="M138">
        <v>0</v>
      </c>
    </row>
    <row r="139" spans="1:13" x14ac:dyDescent="0.2">
      <c r="A139" s="87" t="s">
        <v>355</v>
      </c>
      <c r="B139" s="87" t="s">
        <v>356</v>
      </c>
      <c r="C139">
        <v>1</v>
      </c>
      <c r="D139">
        <v>1</v>
      </c>
      <c r="F139">
        <v>17</v>
      </c>
      <c r="G139">
        <v>2</v>
      </c>
      <c r="J139">
        <v>0</v>
      </c>
      <c r="M139">
        <v>0</v>
      </c>
    </row>
    <row r="140" spans="1:13" x14ac:dyDescent="0.2">
      <c r="A140" s="87" t="s">
        <v>357</v>
      </c>
      <c r="B140" s="87" t="s">
        <v>358</v>
      </c>
      <c r="C140">
        <v>1</v>
      </c>
      <c r="D140">
        <v>1</v>
      </c>
      <c r="F140">
        <v>17</v>
      </c>
      <c r="G140">
        <v>2</v>
      </c>
    </row>
    <row r="141" spans="1:13" x14ac:dyDescent="0.2">
      <c r="A141" s="87" t="s">
        <v>359</v>
      </c>
      <c r="B141" s="87" t="s">
        <v>360</v>
      </c>
      <c r="C141">
        <v>1</v>
      </c>
      <c r="D141">
        <v>0</v>
      </c>
      <c r="F141">
        <v>17</v>
      </c>
      <c r="G141">
        <v>2</v>
      </c>
      <c r="J141">
        <v>0</v>
      </c>
      <c r="M141">
        <v>0</v>
      </c>
    </row>
    <row r="142" spans="1:13" x14ac:dyDescent="0.2">
      <c r="A142" s="87" t="s">
        <v>361</v>
      </c>
      <c r="B142" s="87" t="s">
        <v>362</v>
      </c>
      <c r="C142">
        <v>1</v>
      </c>
      <c r="D142">
        <v>0</v>
      </c>
      <c r="F142">
        <v>17</v>
      </c>
      <c r="G142">
        <v>2</v>
      </c>
      <c r="J142">
        <v>0</v>
      </c>
      <c r="M142">
        <v>0</v>
      </c>
    </row>
    <row r="143" spans="1:13" x14ac:dyDescent="0.2">
      <c r="A143" s="87" t="s">
        <v>363</v>
      </c>
      <c r="B143" s="87" t="s">
        <v>364</v>
      </c>
      <c r="C143">
        <v>1</v>
      </c>
      <c r="D143">
        <v>1</v>
      </c>
      <c r="F143">
        <v>17</v>
      </c>
      <c r="G143">
        <v>2</v>
      </c>
      <c r="J143">
        <v>0</v>
      </c>
      <c r="M143">
        <v>0</v>
      </c>
    </row>
    <row r="144" spans="1:13" x14ac:dyDescent="0.2">
      <c r="A144" s="87" t="s">
        <v>365</v>
      </c>
      <c r="B144" s="87" t="s">
        <v>366</v>
      </c>
      <c r="C144">
        <v>1</v>
      </c>
      <c r="D144">
        <v>1</v>
      </c>
      <c r="F144">
        <v>17</v>
      </c>
      <c r="G144">
        <v>2</v>
      </c>
      <c r="J144">
        <v>0</v>
      </c>
      <c r="M144">
        <v>0</v>
      </c>
    </row>
    <row r="145" spans="1:13" x14ac:dyDescent="0.2">
      <c r="A145" s="87" t="s">
        <v>367</v>
      </c>
      <c r="B145" s="87" t="s">
        <v>368</v>
      </c>
      <c r="C145">
        <v>1</v>
      </c>
      <c r="D145">
        <v>1</v>
      </c>
      <c r="F145">
        <v>17</v>
      </c>
      <c r="G145">
        <v>2</v>
      </c>
      <c r="J145">
        <v>0</v>
      </c>
      <c r="M145">
        <v>0</v>
      </c>
    </row>
    <row r="146" spans="1:13" x14ac:dyDescent="0.2">
      <c r="A146" s="87" t="s">
        <v>369</v>
      </c>
      <c r="B146" s="87" t="s">
        <v>370</v>
      </c>
      <c r="C146">
        <v>1</v>
      </c>
      <c r="D146">
        <v>1</v>
      </c>
      <c r="F146">
        <v>17</v>
      </c>
      <c r="G146">
        <v>2</v>
      </c>
    </row>
    <row r="147" spans="1:13" x14ac:dyDescent="0.2">
      <c r="A147" s="87" t="s">
        <v>371</v>
      </c>
      <c r="B147" s="87" t="s">
        <v>372</v>
      </c>
      <c r="C147">
        <v>1</v>
      </c>
      <c r="D147">
        <v>0</v>
      </c>
      <c r="F147">
        <v>17</v>
      </c>
      <c r="G147">
        <v>2</v>
      </c>
      <c r="J147">
        <v>0</v>
      </c>
      <c r="M147">
        <v>0</v>
      </c>
    </row>
    <row r="148" spans="1:13" x14ac:dyDescent="0.2">
      <c r="A148" s="87" t="s">
        <v>373</v>
      </c>
      <c r="B148" s="87" t="s">
        <v>374</v>
      </c>
      <c r="C148">
        <v>1</v>
      </c>
      <c r="D148">
        <v>0</v>
      </c>
      <c r="F148">
        <v>17</v>
      </c>
      <c r="G148">
        <v>2</v>
      </c>
      <c r="J148">
        <v>0</v>
      </c>
      <c r="M148">
        <v>0</v>
      </c>
    </row>
    <row r="149" spans="1:13" x14ac:dyDescent="0.2">
      <c r="A149" s="87" t="s">
        <v>375</v>
      </c>
      <c r="B149" s="87" t="s">
        <v>376</v>
      </c>
      <c r="C149">
        <v>1</v>
      </c>
      <c r="D149">
        <v>1</v>
      </c>
      <c r="F149">
        <v>17</v>
      </c>
      <c r="G149">
        <v>2</v>
      </c>
      <c r="J149">
        <v>0</v>
      </c>
      <c r="M149">
        <v>0</v>
      </c>
    </row>
    <row r="150" spans="1:13" x14ac:dyDescent="0.2">
      <c r="A150" s="87" t="s">
        <v>377</v>
      </c>
      <c r="B150" s="87" t="s">
        <v>378</v>
      </c>
      <c r="C150">
        <v>1</v>
      </c>
      <c r="D150">
        <v>1</v>
      </c>
      <c r="F150">
        <v>17</v>
      </c>
      <c r="G150">
        <v>2</v>
      </c>
    </row>
    <row r="151" spans="1:13" x14ac:dyDescent="0.2">
      <c r="A151" s="87" t="s">
        <v>379</v>
      </c>
      <c r="B151" s="87" t="s">
        <v>380</v>
      </c>
      <c r="C151">
        <v>1</v>
      </c>
      <c r="D151">
        <v>1</v>
      </c>
      <c r="F151">
        <v>17</v>
      </c>
      <c r="G151">
        <v>2</v>
      </c>
      <c r="J151">
        <v>0</v>
      </c>
      <c r="M151">
        <v>0</v>
      </c>
    </row>
    <row r="152" spans="1:13" x14ac:dyDescent="0.2">
      <c r="A152" s="87" t="s">
        <v>381</v>
      </c>
      <c r="B152" s="87" t="s">
        <v>382</v>
      </c>
      <c r="C152">
        <v>1</v>
      </c>
      <c r="D152">
        <v>1</v>
      </c>
      <c r="F152">
        <v>17</v>
      </c>
      <c r="G152">
        <v>2</v>
      </c>
    </row>
    <row r="153" spans="1:13" x14ac:dyDescent="0.2">
      <c r="A153" s="87" t="s">
        <v>383</v>
      </c>
      <c r="B153" s="87" t="s">
        <v>384</v>
      </c>
      <c r="C153">
        <v>1</v>
      </c>
      <c r="D153">
        <v>0</v>
      </c>
      <c r="F153">
        <v>17</v>
      </c>
      <c r="G153">
        <v>2</v>
      </c>
      <c r="J153">
        <v>0</v>
      </c>
      <c r="M153">
        <v>0</v>
      </c>
    </row>
    <row r="154" spans="1:13" x14ac:dyDescent="0.2">
      <c r="A154" s="87" t="s">
        <v>385</v>
      </c>
      <c r="B154" s="87" t="s">
        <v>386</v>
      </c>
      <c r="C154">
        <v>1</v>
      </c>
      <c r="D154">
        <v>0</v>
      </c>
      <c r="F154">
        <v>17</v>
      </c>
      <c r="G154">
        <v>2</v>
      </c>
      <c r="J154">
        <v>0</v>
      </c>
      <c r="M154">
        <v>0</v>
      </c>
    </row>
    <row r="155" spans="1:13" x14ac:dyDescent="0.2">
      <c r="A155" s="87" t="s">
        <v>387</v>
      </c>
      <c r="B155" s="87" t="s">
        <v>388</v>
      </c>
      <c r="C155">
        <v>1</v>
      </c>
      <c r="D155">
        <v>0</v>
      </c>
      <c r="F155">
        <v>17</v>
      </c>
      <c r="G155">
        <v>2</v>
      </c>
      <c r="J155">
        <v>0</v>
      </c>
      <c r="M155">
        <v>0</v>
      </c>
    </row>
    <row r="156" spans="1:13" x14ac:dyDescent="0.2">
      <c r="A156" s="87" t="s">
        <v>389</v>
      </c>
      <c r="B156" s="87" t="s">
        <v>390</v>
      </c>
      <c r="C156">
        <v>1</v>
      </c>
      <c r="D156">
        <v>0</v>
      </c>
      <c r="F156">
        <v>17</v>
      </c>
      <c r="G156">
        <v>2</v>
      </c>
      <c r="J156">
        <v>0</v>
      </c>
      <c r="M156">
        <v>0</v>
      </c>
    </row>
    <row r="157" spans="1:13" x14ac:dyDescent="0.2">
      <c r="A157" s="87" t="s">
        <v>391</v>
      </c>
      <c r="B157" s="87" t="s">
        <v>392</v>
      </c>
      <c r="C157">
        <v>1</v>
      </c>
      <c r="D157">
        <v>0</v>
      </c>
      <c r="F157">
        <v>17</v>
      </c>
      <c r="G157">
        <v>2</v>
      </c>
      <c r="J157">
        <v>0</v>
      </c>
      <c r="M157">
        <v>0</v>
      </c>
    </row>
    <row r="158" spans="1:13" x14ac:dyDescent="0.2">
      <c r="A158" s="87" t="s">
        <v>393</v>
      </c>
      <c r="B158" s="87" t="s">
        <v>394</v>
      </c>
      <c r="C158">
        <v>1</v>
      </c>
      <c r="D158">
        <v>0</v>
      </c>
      <c r="F158">
        <v>17</v>
      </c>
      <c r="G158">
        <v>2</v>
      </c>
      <c r="J158">
        <v>0</v>
      </c>
      <c r="M158">
        <v>0</v>
      </c>
    </row>
    <row r="159" spans="1:13" x14ac:dyDescent="0.2">
      <c r="A159" s="87" t="s">
        <v>395</v>
      </c>
      <c r="B159" s="87" t="s">
        <v>396</v>
      </c>
      <c r="C159">
        <v>1</v>
      </c>
      <c r="D159">
        <v>0</v>
      </c>
      <c r="F159">
        <v>17</v>
      </c>
      <c r="G159">
        <v>2</v>
      </c>
      <c r="J159">
        <v>0</v>
      </c>
      <c r="M159">
        <v>0</v>
      </c>
    </row>
    <row r="160" spans="1:13" x14ac:dyDescent="0.2">
      <c r="A160" s="87" t="s">
        <v>397</v>
      </c>
      <c r="B160" s="87" t="s">
        <v>398</v>
      </c>
      <c r="C160">
        <v>1</v>
      </c>
      <c r="D160">
        <v>0</v>
      </c>
      <c r="F160">
        <v>17</v>
      </c>
      <c r="G160">
        <v>2</v>
      </c>
      <c r="J160">
        <v>0</v>
      </c>
      <c r="M160">
        <v>0</v>
      </c>
    </row>
    <row r="161" spans="1:13" x14ac:dyDescent="0.2">
      <c r="A161" s="87" t="s">
        <v>399</v>
      </c>
      <c r="B161" s="87" t="s">
        <v>400</v>
      </c>
      <c r="C161">
        <v>1</v>
      </c>
      <c r="D161">
        <v>1</v>
      </c>
      <c r="F161">
        <v>17</v>
      </c>
      <c r="G161">
        <v>2</v>
      </c>
      <c r="J161">
        <v>0</v>
      </c>
      <c r="M161">
        <v>0</v>
      </c>
    </row>
    <row r="162" spans="1:13" x14ac:dyDescent="0.2">
      <c r="A162" s="87" t="s">
        <v>401</v>
      </c>
      <c r="B162" s="87" t="s">
        <v>402</v>
      </c>
      <c r="C162">
        <v>1</v>
      </c>
      <c r="D162">
        <v>1</v>
      </c>
      <c r="F162">
        <v>17</v>
      </c>
      <c r="G162">
        <v>2</v>
      </c>
    </row>
    <row r="163" spans="1:13" x14ac:dyDescent="0.2">
      <c r="A163" s="87" t="s">
        <v>403</v>
      </c>
      <c r="B163" s="87" t="s">
        <v>404</v>
      </c>
      <c r="C163">
        <v>1</v>
      </c>
      <c r="D163">
        <v>0</v>
      </c>
      <c r="F163">
        <v>17</v>
      </c>
      <c r="G163">
        <v>2</v>
      </c>
      <c r="J163">
        <v>0</v>
      </c>
      <c r="M163">
        <v>0</v>
      </c>
    </row>
    <row r="164" spans="1:13" x14ac:dyDescent="0.2">
      <c r="A164" s="87" t="s">
        <v>405</v>
      </c>
      <c r="B164" s="87" t="s">
        <v>406</v>
      </c>
      <c r="C164">
        <v>1</v>
      </c>
      <c r="D164">
        <v>0</v>
      </c>
      <c r="F164">
        <v>17</v>
      </c>
      <c r="G164">
        <v>2</v>
      </c>
      <c r="J164">
        <v>0</v>
      </c>
      <c r="M164">
        <v>0</v>
      </c>
    </row>
    <row r="165" spans="1:13" x14ac:dyDescent="0.2">
      <c r="A165" s="87" t="s">
        <v>407</v>
      </c>
      <c r="B165" s="87" t="s">
        <v>408</v>
      </c>
      <c r="C165">
        <v>1</v>
      </c>
      <c r="D165">
        <v>1</v>
      </c>
      <c r="F165">
        <v>17</v>
      </c>
      <c r="G165">
        <v>2</v>
      </c>
      <c r="J165">
        <v>0</v>
      </c>
      <c r="M165">
        <v>0</v>
      </c>
    </row>
    <row r="166" spans="1:13" x14ac:dyDescent="0.2">
      <c r="A166" s="87" t="s">
        <v>409</v>
      </c>
      <c r="B166" s="87" t="s">
        <v>410</v>
      </c>
      <c r="C166">
        <v>1</v>
      </c>
      <c r="D166">
        <v>1</v>
      </c>
      <c r="F166">
        <v>17</v>
      </c>
      <c r="G166">
        <v>2</v>
      </c>
      <c r="J166">
        <v>0</v>
      </c>
      <c r="M166">
        <v>0</v>
      </c>
    </row>
    <row r="167" spans="1:13" x14ac:dyDescent="0.2">
      <c r="A167" s="87" t="s">
        <v>411</v>
      </c>
      <c r="B167" s="87" t="s">
        <v>412</v>
      </c>
      <c r="C167">
        <v>1</v>
      </c>
      <c r="D167">
        <v>1</v>
      </c>
      <c r="F167">
        <v>17</v>
      </c>
      <c r="G167">
        <v>2</v>
      </c>
      <c r="J167">
        <v>0</v>
      </c>
      <c r="M167">
        <v>0</v>
      </c>
    </row>
    <row r="168" spans="1:13" x14ac:dyDescent="0.2">
      <c r="A168" s="87" t="s">
        <v>413</v>
      </c>
      <c r="B168" s="87" t="s">
        <v>414</v>
      </c>
      <c r="C168">
        <v>1</v>
      </c>
      <c r="D168">
        <v>1</v>
      </c>
      <c r="F168">
        <v>17</v>
      </c>
      <c r="G168">
        <v>2</v>
      </c>
    </row>
    <row r="169" spans="1:13" x14ac:dyDescent="0.2">
      <c r="A169" s="87" t="s">
        <v>415</v>
      </c>
      <c r="B169" s="87" t="s">
        <v>416</v>
      </c>
      <c r="C169">
        <v>1</v>
      </c>
      <c r="D169">
        <v>0</v>
      </c>
      <c r="F169">
        <v>17</v>
      </c>
      <c r="G169">
        <v>2</v>
      </c>
      <c r="J169">
        <v>0</v>
      </c>
      <c r="M169">
        <v>0</v>
      </c>
    </row>
    <row r="170" spans="1:13" x14ac:dyDescent="0.2">
      <c r="A170" s="87" t="s">
        <v>417</v>
      </c>
      <c r="B170" s="87" t="s">
        <v>418</v>
      </c>
      <c r="C170">
        <v>1</v>
      </c>
      <c r="D170">
        <v>0</v>
      </c>
      <c r="F170">
        <v>17</v>
      </c>
      <c r="G170">
        <v>2</v>
      </c>
      <c r="J170">
        <v>0</v>
      </c>
      <c r="M170">
        <v>0</v>
      </c>
    </row>
    <row r="171" spans="1:13" x14ac:dyDescent="0.2">
      <c r="A171" s="87" t="s">
        <v>419</v>
      </c>
      <c r="B171" s="87" t="s">
        <v>420</v>
      </c>
      <c r="C171">
        <v>1</v>
      </c>
      <c r="D171">
        <v>1</v>
      </c>
      <c r="F171">
        <v>17</v>
      </c>
      <c r="G171">
        <v>2</v>
      </c>
      <c r="J171">
        <v>0</v>
      </c>
      <c r="M171">
        <v>0</v>
      </c>
    </row>
    <row r="172" spans="1:13" x14ac:dyDescent="0.2">
      <c r="A172" s="87" t="s">
        <v>421</v>
      </c>
      <c r="B172" s="87" t="s">
        <v>422</v>
      </c>
      <c r="C172">
        <v>1</v>
      </c>
      <c r="D172">
        <v>1</v>
      </c>
      <c r="F172">
        <v>17</v>
      </c>
      <c r="G172">
        <v>2</v>
      </c>
      <c r="J172">
        <v>0</v>
      </c>
      <c r="M172">
        <v>0</v>
      </c>
    </row>
    <row r="173" spans="1:13" x14ac:dyDescent="0.2">
      <c r="A173" s="87" t="s">
        <v>423</v>
      </c>
      <c r="B173" s="87" t="s">
        <v>424</v>
      </c>
      <c r="C173">
        <v>1</v>
      </c>
      <c r="D173">
        <v>1</v>
      </c>
      <c r="F173">
        <v>17</v>
      </c>
      <c r="G173">
        <v>2</v>
      </c>
      <c r="J173">
        <v>0</v>
      </c>
      <c r="M173">
        <v>0</v>
      </c>
    </row>
    <row r="174" spans="1:13" x14ac:dyDescent="0.2">
      <c r="A174" s="87" t="s">
        <v>425</v>
      </c>
      <c r="B174" s="87" t="s">
        <v>426</v>
      </c>
      <c r="C174">
        <v>1</v>
      </c>
      <c r="D174">
        <v>1</v>
      </c>
      <c r="F174">
        <v>17</v>
      </c>
      <c r="G174">
        <v>2</v>
      </c>
    </row>
    <row r="175" spans="1:13" x14ac:dyDescent="0.2">
      <c r="A175" s="87" t="s">
        <v>427</v>
      </c>
      <c r="B175" s="87" t="s">
        <v>428</v>
      </c>
      <c r="C175">
        <v>1</v>
      </c>
      <c r="D175">
        <v>0</v>
      </c>
      <c r="F175">
        <v>17</v>
      </c>
      <c r="G175">
        <v>2</v>
      </c>
      <c r="J175">
        <v>0</v>
      </c>
      <c r="M175">
        <v>0</v>
      </c>
    </row>
    <row r="176" spans="1:13" x14ac:dyDescent="0.2">
      <c r="A176" s="87" t="s">
        <v>429</v>
      </c>
      <c r="B176" s="87" t="s">
        <v>430</v>
      </c>
      <c r="C176">
        <v>1</v>
      </c>
      <c r="D176">
        <v>0</v>
      </c>
      <c r="F176">
        <v>17</v>
      </c>
      <c r="G176">
        <v>2</v>
      </c>
      <c r="J176">
        <v>0</v>
      </c>
      <c r="M176">
        <v>0</v>
      </c>
    </row>
    <row r="177" spans="1:13" x14ac:dyDescent="0.2">
      <c r="A177" s="87" t="s">
        <v>431</v>
      </c>
      <c r="B177" s="87" t="s">
        <v>432</v>
      </c>
      <c r="C177">
        <v>1</v>
      </c>
      <c r="D177">
        <v>1</v>
      </c>
      <c r="F177">
        <v>17</v>
      </c>
      <c r="G177">
        <v>2</v>
      </c>
      <c r="J177">
        <v>0</v>
      </c>
      <c r="M177">
        <v>0</v>
      </c>
    </row>
    <row r="178" spans="1:13" x14ac:dyDescent="0.2">
      <c r="A178" s="87" t="s">
        <v>433</v>
      </c>
      <c r="B178" s="87" t="s">
        <v>434</v>
      </c>
      <c r="C178">
        <v>1</v>
      </c>
      <c r="D178">
        <v>1</v>
      </c>
      <c r="F178">
        <v>17</v>
      </c>
      <c r="G178">
        <v>2</v>
      </c>
      <c r="J178">
        <v>0</v>
      </c>
      <c r="M178">
        <v>0</v>
      </c>
    </row>
    <row r="179" spans="1:13" x14ac:dyDescent="0.2">
      <c r="A179" s="87" t="s">
        <v>435</v>
      </c>
      <c r="B179" s="87" t="s">
        <v>436</v>
      </c>
      <c r="C179">
        <v>1</v>
      </c>
      <c r="D179">
        <v>1</v>
      </c>
      <c r="F179">
        <v>17</v>
      </c>
      <c r="G179">
        <v>2</v>
      </c>
      <c r="J179">
        <v>0</v>
      </c>
      <c r="M179">
        <v>0</v>
      </c>
    </row>
    <row r="180" spans="1:13" x14ac:dyDescent="0.2">
      <c r="A180" s="87" t="s">
        <v>437</v>
      </c>
      <c r="B180" s="87" t="s">
        <v>438</v>
      </c>
      <c r="C180">
        <v>1</v>
      </c>
      <c r="D180">
        <v>1</v>
      </c>
      <c r="F180">
        <v>17</v>
      </c>
      <c r="G180">
        <v>2</v>
      </c>
    </row>
    <row r="181" spans="1:13" x14ac:dyDescent="0.2">
      <c r="A181" s="87" t="s">
        <v>439</v>
      </c>
      <c r="B181" s="87" t="s">
        <v>440</v>
      </c>
      <c r="C181">
        <v>1</v>
      </c>
      <c r="D181">
        <v>0</v>
      </c>
      <c r="F181">
        <v>17</v>
      </c>
      <c r="G181">
        <v>2</v>
      </c>
      <c r="J181">
        <v>0</v>
      </c>
      <c r="M181">
        <v>0</v>
      </c>
    </row>
    <row r="182" spans="1:13" x14ac:dyDescent="0.2">
      <c r="A182" s="87" t="s">
        <v>441</v>
      </c>
      <c r="B182" s="87" t="s">
        <v>442</v>
      </c>
      <c r="C182">
        <v>1</v>
      </c>
      <c r="D182">
        <v>0</v>
      </c>
      <c r="F182">
        <v>17</v>
      </c>
      <c r="G182">
        <v>2</v>
      </c>
      <c r="J182">
        <v>0</v>
      </c>
      <c r="M182">
        <v>0</v>
      </c>
    </row>
    <row r="183" spans="1:13" x14ac:dyDescent="0.2">
      <c r="A183" s="87" t="s">
        <v>443</v>
      </c>
      <c r="B183" s="87" t="s">
        <v>444</v>
      </c>
      <c r="C183">
        <v>1</v>
      </c>
      <c r="D183">
        <v>0</v>
      </c>
      <c r="F183">
        <v>17</v>
      </c>
      <c r="G183">
        <v>2</v>
      </c>
      <c r="J183">
        <v>0</v>
      </c>
      <c r="M183">
        <v>0</v>
      </c>
    </row>
    <row r="184" spans="1:13" x14ac:dyDescent="0.2">
      <c r="A184" s="87" t="s">
        <v>445</v>
      </c>
      <c r="B184" s="87" t="s">
        <v>446</v>
      </c>
      <c r="C184">
        <v>1</v>
      </c>
      <c r="D184">
        <v>0</v>
      </c>
      <c r="F184">
        <v>17</v>
      </c>
      <c r="G184">
        <v>2</v>
      </c>
      <c r="J184">
        <v>0</v>
      </c>
      <c r="M184">
        <v>0</v>
      </c>
    </row>
    <row r="185" spans="1:13" x14ac:dyDescent="0.2">
      <c r="A185" s="87" t="s">
        <v>447</v>
      </c>
      <c r="B185" s="87" t="s">
        <v>448</v>
      </c>
      <c r="C185">
        <v>1</v>
      </c>
      <c r="D185">
        <v>0</v>
      </c>
      <c r="F185">
        <v>17</v>
      </c>
      <c r="G185">
        <v>2</v>
      </c>
      <c r="J185">
        <v>0</v>
      </c>
      <c r="M185">
        <v>0</v>
      </c>
    </row>
    <row r="186" spans="1:13" x14ac:dyDescent="0.2">
      <c r="A186" s="87" t="s">
        <v>449</v>
      </c>
      <c r="B186" s="87" t="s">
        <v>450</v>
      </c>
      <c r="C186">
        <v>1</v>
      </c>
      <c r="D186">
        <v>0</v>
      </c>
      <c r="F186">
        <v>17</v>
      </c>
      <c r="G186">
        <v>2</v>
      </c>
      <c r="J186">
        <v>0</v>
      </c>
      <c r="M186">
        <v>0</v>
      </c>
    </row>
    <row r="187" spans="1:13" x14ac:dyDescent="0.2">
      <c r="A187" s="87" t="s">
        <v>451</v>
      </c>
      <c r="B187" s="87" t="s">
        <v>452</v>
      </c>
      <c r="C187">
        <v>1</v>
      </c>
      <c r="D187">
        <v>0</v>
      </c>
      <c r="F187">
        <v>17</v>
      </c>
      <c r="G187">
        <v>2</v>
      </c>
      <c r="J187">
        <v>0</v>
      </c>
      <c r="M187">
        <v>0</v>
      </c>
    </row>
    <row r="188" spans="1:13" x14ac:dyDescent="0.2">
      <c r="A188" s="87" t="s">
        <v>453</v>
      </c>
      <c r="B188" s="87" t="s">
        <v>454</v>
      </c>
      <c r="C188">
        <v>1</v>
      </c>
      <c r="D188">
        <v>0</v>
      </c>
      <c r="F188">
        <v>17</v>
      </c>
      <c r="G188">
        <v>2</v>
      </c>
      <c r="J188">
        <v>0</v>
      </c>
      <c r="M188">
        <v>0</v>
      </c>
    </row>
    <row r="189" spans="1:13" x14ac:dyDescent="0.2">
      <c r="A189" s="87" t="s">
        <v>455</v>
      </c>
      <c r="B189" s="87" t="s">
        <v>456</v>
      </c>
      <c r="C189">
        <v>1</v>
      </c>
      <c r="D189">
        <v>1</v>
      </c>
      <c r="F189">
        <v>17</v>
      </c>
      <c r="G189">
        <v>2</v>
      </c>
      <c r="J189">
        <v>0</v>
      </c>
      <c r="M189">
        <v>0</v>
      </c>
    </row>
    <row r="190" spans="1:13" x14ac:dyDescent="0.2">
      <c r="A190" s="87" t="s">
        <v>457</v>
      </c>
      <c r="B190" s="87" t="s">
        <v>458</v>
      </c>
      <c r="C190">
        <v>1</v>
      </c>
      <c r="D190">
        <v>1</v>
      </c>
      <c r="F190">
        <v>17</v>
      </c>
      <c r="G190">
        <v>2</v>
      </c>
    </row>
    <row r="191" spans="1:13" x14ac:dyDescent="0.2">
      <c r="A191" s="87" t="s">
        <v>459</v>
      </c>
      <c r="B191" s="87" t="s">
        <v>460</v>
      </c>
      <c r="C191">
        <v>1</v>
      </c>
      <c r="D191">
        <v>0</v>
      </c>
      <c r="F191">
        <v>17</v>
      </c>
      <c r="G191">
        <v>2</v>
      </c>
      <c r="J191">
        <v>0</v>
      </c>
      <c r="M191">
        <v>0</v>
      </c>
    </row>
    <row r="192" spans="1:13" x14ac:dyDescent="0.2">
      <c r="A192" s="87" t="s">
        <v>461</v>
      </c>
      <c r="B192" s="87" t="s">
        <v>462</v>
      </c>
      <c r="C192">
        <v>1</v>
      </c>
      <c r="D192">
        <v>0</v>
      </c>
      <c r="F192">
        <v>17</v>
      </c>
      <c r="G192">
        <v>2</v>
      </c>
      <c r="J192">
        <v>0</v>
      </c>
      <c r="M192">
        <v>0</v>
      </c>
    </row>
    <row r="193" spans="1:13" x14ac:dyDescent="0.2">
      <c r="A193" s="87" t="s">
        <v>463</v>
      </c>
      <c r="B193" s="87" t="s">
        <v>464</v>
      </c>
      <c r="C193">
        <v>1</v>
      </c>
      <c r="D193">
        <v>1</v>
      </c>
      <c r="F193">
        <v>17</v>
      </c>
      <c r="G193">
        <v>2</v>
      </c>
      <c r="J193">
        <v>0</v>
      </c>
      <c r="M193">
        <v>0</v>
      </c>
    </row>
    <row r="194" spans="1:13" x14ac:dyDescent="0.2">
      <c r="A194" s="87" t="s">
        <v>465</v>
      </c>
      <c r="B194" s="87" t="s">
        <v>466</v>
      </c>
      <c r="C194">
        <v>1</v>
      </c>
      <c r="D194">
        <v>1</v>
      </c>
      <c r="F194">
        <v>17</v>
      </c>
      <c r="G194">
        <v>2</v>
      </c>
      <c r="J194">
        <v>0</v>
      </c>
      <c r="M194">
        <v>0</v>
      </c>
    </row>
    <row r="195" spans="1:13" x14ac:dyDescent="0.2">
      <c r="A195" s="87" t="s">
        <v>467</v>
      </c>
      <c r="B195" s="87" t="s">
        <v>468</v>
      </c>
      <c r="C195">
        <v>1</v>
      </c>
      <c r="D195">
        <v>1</v>
      </c>
      <c r="F195">
        <v>17</v>
      </c>
      <c r="G195">
        <v>2</v>
      </c>
      <c r="J195">
        <v>0</v>
      </c>
      <c r="M195">
        <v>0</v>
      </c>
    </row>
    <row r="196" spans="1:13" x14ac:dyDescent="0.2">
      <c r="A196" s="87" t="s">
        <v>469</v>
      </c>
      <c r="B196" s="87" t="s">
        <v>470</v>
      </c>
      <c r="C196">
        <v>1</v>
      </c>
      <c r="D196">
        <v>1</v>
      </c>
      <c r="F196">
        <v>17</v>
      </c>
      <c r="G196">
        <v>2</v>
      </c>
    </row>
    <row r="197" spans="1:13" x14ac:dyDescent="0.2">
      <c r="A197" s="87" t="s">
        <v>471</v>
      </c>
      <c r="B197" s="87" t="s">
        <v>472</v>
      </c>
      <c r="C197">
        <v>1</v>
      </c>
      <c r="D197">
        <v>0</v>
      </c>
      <c r="F197">
        <v>17</v>
      </c>
      <c r="G197">
        <v>2</v>
      </c>
      <c r="J197">
        <v>0</v>
      </c>
      <c r="M197">
        <v>0</v>
      </c>
    </row>
    <row r="198" spans="1:13" x14ac:dyDescent="0.2">
      <c r="A198" s="87" t="s">
        <v>473</v>
      </c>
      <c r="B198" s="87" t="s">
        <v>474</v>
      </c>
      <c r="C198">
        <v>1</v>
      </c>
      <c r="D198">
        <v>0</v>
      </c>
      <c r="F198">
        <v>17</v>
      </c>
      <c r="G198">
        <v>2</v>
      </c>
      <c r="J198">
        <v>0</v>
      </c>
      <c r="M198">
        <v>0</v>
      </c>
    </row>
    <row r="199" spans="1:13" x14ac:dyDescent="0.2">
      <c r="A199" s="87" t="s">
        <v>475</v>
      </c>
      <c r="B199" s="87" t="s">
        <v>476</v>
      </c>
      <c r="C199">
        <v>1</v>
      </c>
      <c r="D199">
        <v>1</v>
      </c>
      <c r="F199">
        <v>17</v>
      </c>
      <c r="G199">
        <v>2</v>
      </c>
      <c r="J199">
        <v>0</v>
      </c>
      <c r="M199">
        <v>0</v>
      </c>
    </row>
    <row r="200" spans="1:13" x14ac:dyDescent="0.2">
      <c r="A200" s="87" t="s">
        <v>477</v>
      </c>
      <c r="B200" s="87" t="s">
        <v>478</v>
      </c>
      <c r="C200">
        <v>1</v>
      </c>
      <c r="D200">
        <v>1</v>
      </c>
      <c r="F200">
        <v>17</v>
      </c>
      <c r="G200">
        <v>2</v>
      </c>
      <c r="J200">
        <v>0</v>
      </c>
      <c r="M200">
        <v>0</v>
      </c>
    </row>
    <row r="201" spans="1:13" x14ac:dyDescent="0.2">
      <c r="A201" s="87" t="s">
        <v>479</v>
      </c>
      <c r="B201" s="87" t="s">
        <v>480</v>
      </c>
      <c r="C201">
        <v>1</v>
      </c>
      <c r="D201">
        <v>1</v>
      </c>
      <c r="F201">
        <v>17</v>
      </c>
      <c r="G201">
        <v>2</v>
      </c>
    </row>
    <row r="202" spans="1:13" x14ac:dyDescent="0.2">
      <c r="A202" s="87" t="s">
        <v>481</v>
      </c>
      <c r="B202" s="87" t="s">
        <v>482</v>
      </c>
      <c r="C202">
        <v>1</v>
      </c>
      <c r="D202">
        <v>0</v>
      </c>
      <c r="F202">
        <v>17</v>
      </c>
      <c r="G202">
        <v>2</v>
      </c>
      <c r="J202">
        <v>0</v>
      </c>
      <c r="M202">
        <v>0</v>
      </c>
    </row>
    <row r="203" spans="1:13" x14ac:dyDescent="0.2">
      <c r="A203" s="87" t="s">
        <v>483</v>
      </c>
      <c r="B203" s="87" t="s">
        <v>484</v>
      </c>
      <c r="C203">
        <v>1</v>
      </c>
      <c r="D203">
        <v>0</v>
      </c>
      <c r="F203">
        <v>17</v>
      </c>
      <c r="G203">
        <v>2</v>
      </c>
      <c r="J203">
        <v>0</v>
      </c>
      <c r="M203">
        <v>0</v>
      </c>
    </row>
    <row r="204" spans="1:13" x14ac:dyDescent="0.2">
      <c r="A204" s="87" t="s">
        <v>485</v>
      </c>
      <c r="B204" s="87" t="s">
        <v>486</v>
      </c>
      <c r="C204">
        <v>1</v>
      </c>
      <c r="D204">
        <v>1</v>
      </c>
      <c r="F204">
        <v>17</v>
      </c>
      <c r="G204">
        <v>2</v>
      </c>
      <c r="J204">
        <v>0</v>
      </c>
      <c r="M204">
        <v>0</v>
      </c>
    </row>
    <row r="205" spans="1:13" x14ac:dyDescent="0.2">
      <c r="A205" s="87" t="s">
        <v>487</v>
      </c>
      <c r="B205" s="87" t="s">
        <v>488</v>
      </c>
      <c r="C205">
        <v>1</v>
      </c>
      <c r="D205">
        <v>1</v>
      </c>
      <c r="F205">
        <v>17</v>
      </c>
      <c r="G205">
        <v>2</v>
      </c>
    </row>
    <row r="206" spans="1:13" x14ac:dyDescent="0.2">
      <c r="A206" s="87" t="s">
        <v>489</v>
      </c>
      <c r="B206" s="87" t="s">
        <v>490</v>
      </c>
      <c r="C206">
        <v>1</v>
      </c>
      <c r="D206">
        <v>0</v>
      </c>
      <c r="F206">
        <v>17</v>
      </c>
      <c r="G206">
        <v>2</v>
      </c>
      <c r="J206">
        <v>0</v>
      </c>
      <c r="M206">
        <v>0</v>
      </c>
    </row>
    <row r="207" spans="1:13" x14ac:dyDescent="0.2">
      <c r="A207" s="87" t="s">
        <v>491</v>
      </c>
      <c r="B207" s="87" t="s">
        <v>492</v>
      </c>
      <c r="C207">
        <v>1</v>
      </c>
      <c r="D207">
        <v>0</v>
      </c>
      <c r="F207">
        <v>17</v>
      </c>
      <c r="G207">
        <v>2</v>
      </c>
      <c r="J207">
        <v>0</v>
      </c>
      <c r="M207">
        <v>0</v>
      </c>
    </row>
    <row r="208" spans="1:13" x14ac:dyDescent="0.2">
      <c r="A208" s="87" t="s">
        <v>493</v>
      </c>
      <c r="B208" s="87" t="s">
        <v>494</v>
      </c>
      <c r="C208">
        <v>1</v>
      </c>
      <c r="D208">
        <v>1</v>
      </c>
      <c r="F208">
        <v>17</v>
      </c>
      <c r="G208">
        <v>2</v>
      </c>
      <c r="J208">
        <v>0</v>
      </c>
      <c r="M208">
        <v>0</v>
      </c>
    </row>
    <row r="209" spans="1:13" x14ac:dyDescent="0.2">
      <c r="A209" s="87" t="s">
        <v>495</v>
      </c>
      <c r="B209" s="87" t="s">
        <v>496</v>
      </c>
      <c r="C209">
        <v>1</v>
      </c>
      <c r="D209">
        <v>1</v>
      </c>
      <c r="F209">
        <v>17</v>
      </c>
      <c r="G209">
        <v>2</v>
      </c>
    </row>
    <row r="210" spans="1:13" x14ac:dyDescent="0.2">
      <c r="A210" s="87" t="s">
        <v>497</v>
      </c>
      <c r="B210" s="87" t="s">
        <v>498</v>
      </c>
      <c r="C210">
        <v>1</v>
      </c>
      <c r="D210">
        <v>0</v>
      </c>
      <c r="F210">
        <v>17</v>
      </c>
      <c r="G210">
        <v>2</v>
      </c>
      <c r="J210">
        <v>0</v>
      </c>
      <c r="M210">
        <v>0</v>
      </c>
    </row>
    <row r="211" spans="1:13" x14ac:dyDescent="0.2">
      <c r="A211" s="87" t="s">
        <v>499</v>
      </c>
      <c r="B211" s="87" t="s">
        <v>500</v>
      </c>
      <c r="C211">
        <v>1</v>
      </c>
      <c r="D211">
        <v>0</v>
      </c>
      <c r="F211">
        <v>17</v>
      </c>
      <c r="G211">
        <v>2</v>
      </c>
      <c r="J211">
        <v>0</v>
      </c>
      <c r="M211">
        <v>0</v>
      </c>
    </row>
    <row r="212" spans="1:13" x14ac:dyDescent="0.2">
      <c r="A212" s="87" t="s">
        <v>501</v>
      </c>
      <c r="B212" s="87" t="s">
        <v>502</v>
      </c>
      <c r="C212">
        <v>1</v>
      </c>
      <c r="D212">
        <v>1</v>
      </c>
      <c r="F212">
        <v>17</v>
      </c>
      <c r="G212">
        <v>2</v>
      </c>
      <c r="J212">
        <v>0</v>
      </c>
      <c r="M212">
        <v>0</v>
      </c>
    </row>
    <row r="213" spans="1:13" x14ac:dyDescent="0.2">
      <c r="A213" s="87" t="s">
        <v>503</v>
      </c>
      <c r="B213" s="87" t="s">
        <v>504</v>
      </c>
      <c r="C213">
        <v>1</v>
      </c>
      <c r="D213">
        <v>1</v>
      </c>
      <c r="F213">
        <v>17</v>
      </c>
      <c r="G213">
        <v>2</v>
      </c>
      <c r="J213">
        <v>0</v>
      </c>
      <c r="M213">
        <v>0</v>
      </c>
    </row>
    <row r="214" spans="1:13" x14ac:dyDescent="0.2">
      <c r="A214" s="87" t="s">
        <v>505</v>
      </c>
      <c r="B214" s="87" t="s">
        <v>506</v>
      </c>
      <c r="C214">
        <v>1</v>
      </c>
      <c r="D214">
        <v>1</v>
      </c>
      <c r="F214">
        <v>17</v>
      </c>
      <c r="G214">
        <v>2</v>
      </c>
      <c r="J214">
        <v>0</v>
      </c>
      <c r="M214">
        <v>0</v>
      </c>
    </row>
    <row r="215" spans="1:13" x14ac:dyDescent="0.2">
      <c r="A215" s="87" t="s">
        <v>507</v>
      </c>
      <c r="B215" s="87" t="s">
        <v>508</v>
      </c>
      <c r="C215">
        <v>1</v>
      </c>
      <c r="D215">
        <v>1</v>
      </c>
      <c r="F215">
        <v>17</v>
      </c>
      <c r="G215">
        <v>2</v>
      </c>
    </row>
    <row r="216" spans="1:13" x14ac:dyDescent="0.2">
      <c r="A216" s="87" t="s">
        <v>509</v>
      </c>
      <c r="B216" s="87" t="s">
        <v>510</v>
      </c>
      <c r="C216">
        <v>1</v>
      </c>
      <c r="D216">
        <v>0</v>
      </c>
      <c r="F216">
        <v>17</v>
      </c>
      <c r="G216">
        <v>2</v>
      </c>
      <c r="J216">
        <v>0</v>
      </c>
      <c r="M216">
        <v>0</v>
      </c>
    </row>
    <row r="217" spans="1:13" x14ac:dyDescent="0.2">
      <c r="A217" s="87" t="s">
        <v>511</v>
      </c>
      <c r="B217" s="87" t="s">
        <v>512</v>
      </c>
      <c r="C217">
        <v>1</v>
      </c>
      <c r="D217">
        <v>0</v>
      </c>
      <c r="F217">
        <v>15</v>
      </c>
      <c r="G217">
        <v>2</v>
      </c>
    </row>
    <row r="218" spans="1:13" x14ac:dyDescent="0.2">
      <c r="A218" s="87" t="s">
        <v>513</v>
      </c>
      <c r="B218" s="87" t="s">
        <v>514</v>
      </c>
      <c r="C218">
        <v>1</v>
      </c>
      <c r="D218">
        <v>1</v>
      </c>
      <c r="F218">
        <v>15</v>
      </c>
      <c r="G218">
        <v>2</v>
      </c>
    </row>
    <row r="219" spans="1:13" x14ac:dyDescent="0.2">
      <c r="A219" s="87" t="s">
        <v>515</v>
      </c>
      <c r="B219" s="87" t="s">
        <v>516</v>
      </c>
      <c r="C219">
        <v>1</v>
      </c>
      <c r="D219">
        <v>1</v>
      </c>
      <c r="F219">
        <v>15</v>
      </c>
      <c r="G219">
        <v>2</v>
      </c>
    </row>
    <row r="220" spans="1:13" x14ac:dyDescent="0.2">
      <c r="A220" s="87" t="s">
        <v>517</v>
      </c>
      <c r="B220" s="87" t="s">
        <v>518</v>
      </c>
      <c r="C220">
        <v>1</v>
      </c>
      <c r="D220">
        <v>1</v>
      </c>
      <c r="F220">
        <v>15</v>
      </c>
      <c r="G220">
        <v>2</v>
      </c>
    </row>
    <row r="221" spans="1:13" x14ac:dyDescent="0.2">
      <c r="A221" s="87" t="s">
        <v>519</v>
      </c>
      <c r="B221" s="87" t="s">
        <v>520</v>
      </c>
      <c r="C221">
        <v>1</v>
      </c>
      <c r="D221">
        <v>1</v>
      </c>
      <c r="F221">
        <v>15</v>
      </c>
      <c r="G221">
        <v>2</v>
      </c>
    </row>
    <row r="222" spans="1:13" x14ac:dyDescent="0.2">
      <c r="A222" s="87" t="s">
        <v>521</v>
      </c>
      <c r="B222" s="87" t="s">
        <v>522</v>
      </c>
      <c r="C222">
        <v>1</v>
      </c>
      <c r="D222">
        <v>0</v>
      </c>
      <c r="F222">
        <v>15</v>
      </c>
      <c r="G222">
        <v>2</v>
      </c>
    </row>
    <row r="223" spans="1:13" x14ac:dyDescent="0.2">
      <c r="A223" s="87" t="s">
        <v>523</v>
      </c>
      <c r="B223" s="87" t="s">
        <v>524</v>
      </c>
      <c r="C223">
        <v>1</v>
      </c>
      <c r="D223">
        <v>1</v>
      </c>
      <c r="F223">
        <v>15</v>
      </c>
      <c r="G223">
        <v>2</v>
      </c>
    </row>
    <row r="224" spans="1:13" x14ac:dyDescent="0.2">
      <c r="A224" s="87" t="s">
        <v>525</v>
      </c>
      <c r="B224" s="87" t="s">
        <v>526</v>
      </c>
      <c r="C224">
        <v>1</v>
      </c>
      <c r="D224">
        <v>1</v>
      </c>
      <c r="F224">
        <v>15</v>
      </c>
      <c r="G224">
        <v>2</v>
      </c>
    </row>
    <row r="225" spans="1:7" x14ac:dyDescent="0.2">
      <c r="A225" s="87" t="s">
        <v>527</v>
      </c>
      <c r="B225" s="87" t="s">
        <v>528</v>
      </c>
      <c r="C225">
        <v>1</v>
      </c>
      <c r="D225">
        <v>0</v>
      </c>
      <c r="F225">
        <v>15</v>
      </c>
      <c r="G225">
        <v>2</v>
      </c>
    </row>
    <row r="226" spans="1:7" x14ac:dyDescent="0.2">
      <c r="A226" s="87" t="s">
        <v>529</v>
      </c>
      <c r="B226" s="87" t="s">
        <v>530</v>
      </c>
      <c r="C226">
        <v>1</v>
      </c>
      <c r="D226">
        <v>1</v>
      </c>
      <c r="F226">
        <v>15</v>
      </c>
      <c r="G226">
        <v>2</v>
      </c>
    </row>
    <row r="227" spans="1:7" x14ac:dyDescent="0.2">
      <c r="A227" s="87" t="s">
        <v>531</v>
      </c>
      <c r="B227" s="87" t="s">
        <v>532</v>
      </c>
      <c r="C227">
        <v>1</v>
      </c>
      <c r="D227">
        <v>0</v>
      </c>
      <c r="F227">
        <v>15</v>
      </c>
      <c r="G227">
        <v>2</v>
      </c>
    </row>
    <row r="228" spans="1:7" x14ac:dyDescent="0.2">
      <c r="A228" s="87" t="s">
        <v>533</v>
      </c>
      <c r="B228" s="87" t="s">
        <v>534</v>
      </c>
      <c r="C228">
        <v>1</v>
      </c>
      <c r="D228">
        <v>0</v>
      </c>
      <c r="F228">
        <v>15</v>
      </c>
      <c r="G228">
        <v>2</v>
      </c>
    </row>
    <row r="229" spans="1:7" x14ac:dyDescent="0.2">
      <c r="A229" s="87" t="s">
        <v>535</v>
      </c>
      <c r="B229" s="87" t="s">
        <v>536</v>
      </c>
      <c r="C229">
        <v>1</v>
      </c>
      <c r="D229">
        <v>1</v>
      </c>
      <c r="F229">
        <v>15</v>
      </c>
      <c r="G229">
        <v>2</v>
      </c>
    </row>
    <row r="230" spans="1:7" x14ac:dyDescent="0.2">
      <c r="A230" s="87" t="s">
        <v>537</v>
      </c>
      <c r="B230" s="87" t="s">
        <v>538</v>
      </c>
      <c r="C230">
        <v>1</v>
      </c>
      <c r="D230">
        <v>1</v>
      </c>
      <c r="F230">
        <v>15</v>
      </c>
      <c r="G230">
        <v>2</v>
      </c>
    </row>
    <row r="231" spans="1:7" x14ac:dyDescent="0.2">
      <c r="A231" s="87" t="s">
        <v>539</v>
      </c>
      <c r="B231" s="87" t="s">
        <v>540</v>
      </c>
      <c r="C231">
        <v>1</v>
      </c>
      <c r="D231">
        <v>1</v>
      </c>
      <c r="F231">
        <v>15</v>
      </c>
      <c r="G231">
        <v>2</v>
      </c>
    </row>
    <row r="232" spans="1:7" x14ac:dyDescent="0.2">
      <c r="A232" s="87" t="s">
        <v>541</v>
      </c>
      <c r="B232" s="87" t="s">
        <v>542</v>
      </c>
      <c r="C232">
        <v>1</v>
      </c>
      <c r="D232">
        <v>1</v>
      </c>
      <c r="F232">
        <v>15</v>
      </c>
      <c r="G232">
        <v>2</v>
      </c>
    </row>
    <row r="233" spans="1:7" x14ac:dyDescent="0.2">
      <c r="A233" s="87" t="s">
        <v>543</v>
      </c>
      <c r="B233" s="87" t="s">
        <v>544</v>
      </c>
      <c r="C233">
        <v>1</v>
      </c>
      <c r="D233">
        <v>0</v>
      </c>
      <c r="F233">
        <v>15</v>
      </c>
      <c r="G233">
        <v>2</v>
      </c>
    </row>
    <row r="234" spans="1:7" x14ac:dyDescent="0.2">
      <c r="A234" s="87" t="s">
        <v>545</v>
      </c>
      <c r="B234" s="87" t="s">
        <v>546</v>
      </c>
      <c r="C234">
        <v>1</v>
      </c>
      <c r="D234">
        <v>0</v>
      </c>
      <c r="F234">
        <v>15</v>
      </c>
      <c r="G234">
        <v>2</v>
      </c>
    </row>
    <row r="235" spans="1:7" x14ac:dyDescent="0.2">
      <c r="A235" s="87" t="s">
        <v>547</v>
      </c>
      <c r="B235" s="87" t="s">
        <v>548</v>
      </c>
      <c r="C235">
        <v>1</v>
      </c>
      <c r="D235">
        <v>0</v>
      </c>
      <c r="F235">
        <v>15</v>
      </c>
      <c r="G235">
        <v>2</v>
      </c>
    </row>
    <row r="236" spans="1:7" x14ac:dyDescent="0.2">
      <c r="A236" s="87" t="s">
        <v>549</v>
      </c>
      <c r="B236" s="87" t="s">
        <v>550</v>
      </c>
      <c r="C236">
        <v>1</v>
      </c>
      <c r="D236">
        <v>0</v>
      </c>
      <c r="F236">
        <v>15</v>
      </c>
      <c r="G236">
        <v>2</v>
      </c>
    </row>
    <row r="237" spans="1:7" x14ac:dyDescent="0.2">
      <c r="A237" s="87" t="s">
        <v>551</v>
      </c>
      <c r="B237" s="87" t="s">
        <v>552</v>
      </c>
      <c r="C237">
        <v>1</v>
      </c>
      <c r="D237">
        <v>0</v>
      </c>
      <c r="F237">
        <v>15</v>
      </c>
      <c r="G237">
        <v>2</v>
      </c>
    </row>
    <row r="238" spans="1:7" x14ac:dyDescent="0.2">
      <c r="A238" s="87" t="s">
        <v>553</v>
      </c>
      <c r="B238" s="87" t="s">
        <v>554</v>
      </c>
      <c r="C238">
        <v>1</v>
      </c>
      <c r="D238">
        <v>0</v>
      </c>
      <c r="F238">
        <v>15</v>
      </c>
      <c r="G238">
        <v>2</v>
      </c>
    </row>
    <row r="239" spans="1:7" x14ac:dyDescent="0.2">
      <c r="A239" s="87" t="s">
        <v>555</v>
      </c>
      <c r="B239" s="87" t="s">
        <v>556</v>
      </c>
      <c r="C239">
        <v>1</v>
      </c>
      <c r="D239">
        <v>0</v>
      </c>
      <c r="F239">
        <v>15</v>
      </c>
      <c r="G239">
        <v>2</v>
      </c>
    </row>
    <row r="240" spans="1:7" x14ac:dyDescent="0.2">
      <c r="A240" s="87" t="s">
        <v>557</v>
      </c>
      <c r="B240" s="87" t="s">
        <v>558</v>
      </c>
      <c r="C240">
        <v>1</v>
      </c>
      <c r="D240">
        <v>0</v>
      </c>
      <c r="F240">
        <v>15</v>
      </c>
      <c r="G240">
        <v>2</v>
      </c>
    </row>
    <row r="241" spans="1:7" x14ac:dyDescent="0.2">
      <c r="A241" s="87" t="s">
        <v>559</v>
      </c>
      <c r="B241" s="87" t="s">
        <v>560</v>
      </c>
      <c r="C241">
        <v>1</v>
      </c>
      <c r="D241">
        <v>0</v>
      </c>
      <c r="F241">
        <v>15</v>
      </c>
      <c r="G241">
        <v>2</v>
      </c>
    </row>
    <row r="242" spans="1:7" x14ac:dyDescent="0.2">
      <c r="A242" s="87" t="s">
        <v>561</v>
      </c>
      <c r="B242" s="87" t="s">
        <v>562</v>
      </c>
      <c r="C242">
        <v>1</v>
      </c>
      <c r="D242">
        <v>0</v>
      </c>
      <c r="F242">
        <v>15</v>
      </c>
      <c r="G242">
        <v>2</v>
      </c>
    </row>
    <row r="243" spans="1:7" x14ac:dyDescent="0.2">
      <c r="A243" s="87" t="s">
        <v>563</v>
      </c>
      <c r="B243" s="87" t="s">
        <v>564</v>
      </c>
      <c r="C243">
        <v>1</v>
      </c>
      <c r="D243">
        <v>0</v>
      </c>
      <c r="F243">
        <v>15</v>
      </c>
      <c r="G243">
        <v>2</v>
      </c>
    </row>
    <row r="244" spans="1:7" x14ac:dyDescent="0.2">
      <c r="A244" s="87" t="s">
        <v>565</v>
      </c>
      <c r="B244" s="87" t="s">
        <v>566</v>
      </c>
      <c r="C244">
        <v>1</v>
      </c>
      <c r="D244">
        <v>0</v>
      </c>
      <c r="F244">
        <v>15</v>
      </c>
      <c r="G244">
        <v>2</v>
      </c>
    </row>
    <row r="245" spans="1:7" x14ac:dyDescent="0.2">
      <c r="A245" s="87" t="s">
        <v>567</v>
      </c>
      <c r="B245" s="87" t="s">
        <v>568</v>
      </c>
      <c r="C245">
        <v>1</v>
      </c>
      <c r="D245">
        <v>0</v>
      </c>
      <c r="F245">
        <v>15</v>
      </c>
      <c r="G245">
        <v>2</v>
      </c>
    </row>
    <row r="246" spans="1:7" x14ac:dyDescent="0.2">
      <c r="A246" s="87" t="s">
        <v>569</v>
      </c>
      <c r="B246" s="87" t="s">
        <v>570</v>
      </c>
      <c r="C246">
        <v>1</v>
      </c>
      <c r="D246">
        <v>0</v>
      </c>
      <c r="F246">
        <v>15</v>
      </c>
      <c r="G246">
        <v>2</v>
      </c>
    </row>
    <row r="247" spans="1:7" x14ac:dyDescent="0.2">
      <c r="A247" s="87" t="s">
        <v>571</v>
      </c>
      <c r="B247" s="87" t="s">
        <v>572</v>
      </c>
      <c r="C247">
        <v>1</v>
      </c>
      <c r="D247">
        <v>0</v>
      </c>
      <c r="F247">
        <v>15</v>
      </c>
      <c r="G247">
        <v>2</v>
      </c>
    </row>
    <row r="248" spans="1:7" x14ac:dyDescent="0.2">
      <c r="A248" s="87" t="s">
        <v>573</v>
      </c>
      <c r="B248" s="87" t="s">
        <v>574</v>
      </c>
      <c r="C248">
        <v>1</v>
      </c>
      <c r="D248">
        <v>0</v>
      </c>
      <c r="F248">
        <v>15</v>
      </c>
      <c r="G248">
        <v>2</v>
      </c>
    </row>
    <row r="249" spans="1:7" x14ac:dyDescent="0.2">
      <c r="A249" s="87" t="s">
        <v>575</v>
      </c>
      <c r="B249" s="87" t="s">
        <v>576</v>
      </c>
      <c r="C249">
        <v>1</v>
      </c>
      <c r="D249">
        <v>1</v>
      </c>
      <c r="F249">
        <v>15</v>
      </c>
      <c r="G249">
        <v>2</v>
      </c>
    </row>
    <row r="250" spans="1:7" x14ac:dyDescent="0.2">
      <c r="A250" s="87" t="s">
        <v>577</v>
      </c>
      <c r="B250" s="87" t="s">
        <v>578</v>
      </c>
      <c r="C250">
        <v>1</v>
      </c>
      <c r="D250">
        <v>1</v>
      </c>
      <c r="F250">
        <v>15</v>
      </c>
      <c r="G250">
        <v>2</v>
      </c>
    </row>
    <row r="251" spans="1:7" x14ac:dyDescent="0.2">
      <c r="A251" s="87" t="s">
        <v>579</v>
      </c>
      <c r="B251" s="87" t="s">
        <v>580</v>
      </c>
      <c r="C251">
        <v>1</v>
      </c>
      <c r="D251">
        <v>0</v>
      </c>
      <c r="F251">
        <v>15</v>
      </c>
      <c r="G251">
        <v>2</v>
      </c>
    </row>
    <row r="252" spans="1:7" x14ac:dyDescent="0.2">
      <c r="A252" s="87" t="s">
        <v>581</v>
      </c>
      <c r="B252" s="87" t="s">
        <v>582</v>
      </c>
      <c r="C252">
        <v>1</v>
      </c>
      <c r="D252">
        <v>1</v>
      </c>
      <c r="F252">
        <v>15</v>
      </c>
      <c r="G252">
        <v>2</v>
      </c>
    </row>
    <row r="253" spans="1:7" x14ac:dyDescent="0.2">
      <c r="A253" s="87" t="s">
        <v>583</v>
      </c>
      <c r="B253" s="87" t="s">
        <v>584</v>
      </c>
      <c r="C253">
        <v>1</v>
      </c>
      <c r="D253">
        <v>1</v>
      </c>
      <c r="F253">
        <v>15</v>
      </c>
      <c r="G253">
        <v>2</v>
      </c>
    </row>
    <row r="254" spans="1:7" x14ac:dyDescent="0.2">
      <c r="A254" s="87" t="s">
        <v>585</v>
      </c>
      <c r="B254" s="87" t="s">
        <v>586</v>
      </c>
      <c r="C254">
        <v>0</v>
      </c>
      <c r="D254">
        <v>1</v>
      </c>
      <c r="E254">
        <v>240</v>
      </c>
    </row>
    <row r="255" spans="1:7" x14ac:dyDescent="0.2">
      <c r="A255" s="87" t="s">
        <v>587</v>
      </c>
      <c r="B255" s="87" t="s">
        <v>588</v>
      </c>
      <c r="C255">
        <v>1</v>
      </c>
      <c r="D255">
        <v>1</v>
      </c>
      <c r="F255">
        <v>15</v>
      </c>
      <c r="G255">
        <v>2</v>
      </c>
    </row>
    <row r="256" spans="1:7" x14ac:dyDescent="0.2">
      <c r="A256" s="87" t="s">
        <v>589</v>
      </c>
      <c r="B256" s="87" t="s">
        <v>590</v>
      </c>
      <c r="C256">
        <v>1</v>
      </c>
      <c r="D256">
        <v>1</v>
      </c>
      <c r="F256">
        <v>15</v>
      </c>
      <c r="G256">
        <v>2</v>
      </c>
    </row>
    <row r="257" spans="1:7" x14ac:dyDescent="0.2">
      <c r="A257" s="87" t="s">
        <v>591</v>
      </c>
      <c r="B257" s="87" t="s">
        <v>592</v>
      </c>
      <c r="C257">
        <v>1</v>
      </c>
      <c r="D257">
        <v>1</v>
      </c>
      <c r="F257">
        <v>15</v>
      </c>
      <c r="G257">
        <v>2</v>
      </c>
    </row>
    <row r="258" spans="1:7" x14ac:dyDescent="0.2">
      <c r="A258" s="87" t="s">
        <v>593</v>
      </c>
      <c r="B258" s="87" t="s">
        <v>594</v>
      </c>
      <c r="C258">
        <v>1</v>
      </c>
      <c r="D258">
        <v>1</v>
      </c>
      <c r="F258">
        <v>15</v>
      </c>
      <c r="G258">
        <v>2</v>
      </c>
    </row>
    <row r="259" spans="1:7" x14ac:dyDescent="0.2">
      <c r="A259" s="87" t="s">
        <v>595</v>
      </c>
      <c r="B259" s="87" t="s">
        <v>596</v>
      </c>
      <c r="C259">
        <v>1</v>
      </c>
      <c r="D259">
        <v>1</v>
      </c>
      <c r="F259">
        <v>15</v>
      </c>
      <c r="G259">
        <v>2</v>
      </c>
    </row>
    <row r="260" spans="1:7" x14ac:dyDescent="0.2">
      <c r="A260" s="87" t="s">
        <v>597</v>
      </c>
      <c r="B260" s="87" t="s">
        <v>598</v>
      </c>
      <c r="C260">
        <v>1</v>
      </c>
      <c r="D260">
        <v>1</v>
      </c>
      <c r="F260">
        <v>15</v>
      </c>
      <c r="G260">
        <v>2</v>
      </c>
    </row>
    <row r="261" spans="1:7" x14ac:dyDescent="0.2">
      <c r="A261" s="87" t="s">
        <v>599</v>
      </c>
      <c r="B261" s="87" t="s">
        <v>600</v>
      </c>
      <c r="C261">
        <v>1</v>
      </c>
      <c r="D261">
        <v>1</v>
      </c>
      <c r="F261">
        <v>15</v>
      </c>
      <c r="G261">
        <v>2</v>
      </c>
    </row>
    <row r="262" spans="1:7" x14ac:dyDescent="0.2">
      <c r="A262" s="87" t="s">
        <v>601</v>
      </c>
      <c r="B262" s="87" t="s">
        <v>602</v>
      </c>
      <c r="C262">
        <v>1</v>
      </c>
      <c r="D262">
        <v>1</v>
      </c>
      <c r="F262">
        <v>15</v>
      </c>
      <c r="G262">
        <v>2</v>
      </c>
    </row>
    <row r="263" spans="1:7" x14ac:dyDescent="0.2">
      <c r="A263" s="87" t="s">
        <v>603</v>
      </c>
      <c r="B263" s="87" t="s">
        <v>604</v>
      </c>
      <c r="C263">
        <v>1</v>
      </c>
      <c r="D263">
        <v>1</v>
      </c>
      <c r="F263">
        <v>15</v>
      </c>
      <c r="G263">
        <v>2</v>
      </c>
    </row>
    <row r="264" spans="1:7" x14ac:dyDescent="0.2">
      <c r="A264" s="87" t="s">
        <v>605</v>
      </c>
      <c r="B264" s="87" t="s">
        <v>606</v>
      </c>
      <c r="C264">
        <v>1</v>
      </c>
      <c r="D264">
        <v>1</v>
      </c>
      <c r="F264">
        <v>15</v>
      </c>
      <c r="G264">
        <v>2</v>
      </c>
    </row>
    <row r="265" spans="1:7" x14ac:dyDescent="0.2">
      <c r="A265" s="87" t="s">
        <v>607</v>
      </c>
      <c r="B265" s="87" t="s">
        <v>608</v>
      </c>
      <c r="C265">
        <v>1</v>
      </c>
      <c r="D265">
        <v>1</v>
      </c>
      <c r="F265">
        <v>15</v>
      </c>
      <c r="G265">
        <v>2</v>
      </c>
    </row>
    <row r="266" spans="1:7" x14ac:dyDescent="0.2">
      <c r="A266" s="87" t="s">
        <v>609</v>
      </c>
      <c r="B266" s="87" t="s">
        <v>610</v>
      </c>
      <c r="C266">
        <v>1</v>
      </c>
      <c r="D266">
        <v>1</v>
      </c>
      <c r="F266">
        <v>15</v>
      </c>
      <c r="G266">
        <v>2</v>
      </c>
    </row>
    <row r="267" spans="1:7" x14ac:dyDescent="0.2">
      <c r="A267" s="87" t="s">
        <v>611</v>
      </c>
      <c r="B267" s="87" t="s">
        <v>612</v>
      </c>
      <c r="C267">
        <v>1</v>
      </c>
      <c r="D267">
        <v>1</v>
      </c>
      <c r="F267">
        <v>15</v>
      </c>
      <c r="G267">
        <v>2</v>
      </c>
    </row>
    <row r="268" spans="1:7" x14ac:dyDescent="0.2">
      <c r="A268" s="87" t="s">
        <v>613</v>
      </c>
      <c r="B268" s="87" t="s">
        <v>614</v>
      </c>
      <c r="C268">
        <v>1</v>
      </c>
      <c r="D268">
        <v>1</v>
      </c>
      <c r="F268">
        <v>15</v>
      </c>
      <c r="G268">
        <v>2</v>
      </c>
    </row>
    <row r="269" spans="1:7" x14ac:dyDescent="0.2">
      <c r="A269" s="87" t="s">
        <v>615</v>
      </c>
      <c r="B269" s="87" t="s">
        <v>616</v>
      </c>
      <c r="C269">
        <v>1</v>
      </c>
      <c r="D269">
        <v>1</v>
      </c>
      <c r="F269">
        <v>15</v>
      </c>
      <c r="G269">
        <v>2</v>
      </c>
    </row>
    <row r="270" spans="1:7" x14ac:dyDescent="0.2">
      <c r="A270" s="87" t="s">
        <v>617</v>
      </c>
      <c r="B270" s="87" t="s">
        <v>618</v>
      </c>
      <c r="C270">
        <v>1</v>
      </c>
      <c r="D270">
        <v>1</v>
      </c>
      <c r="F270">
        <v>15</v>
      </c>
      <c r="G270">
        <v>2</v>
      </c>
    </row>
    <row r="271" spans="1:7" x14ac:dyDescent="0.2">
      <c r="A271" s="87" t="s">
        <v>619</v>
      </c>
      <c r="B271" s="87" t="s">
        <v>620</v>
      </c>
      <c r="C271">
        <v>1</v>
      </c>
      <c r="D271">
        <v>1</v>
      </c>
      <c r="F271">
        <v>15</v>
      </c>
      <c r="G271">
        <v>2</v>
      </c>
    </row>
    <row r="272" spans="1:7" x14ac:dyDescent="0.2">
      <c r="A272" s="87" t="s">
        <v>621</v>
      </c>
      <c r="B272" s="87" t="s">
        <v>622</v>
      </c>
      <c r="C272">
        <v>1</v>
      </c>
      <c r="D272">
        <v>1</v>
      </c>
      <c r="F272">
        <v>15</v>
      </c>
      <c r="G272">
        <v>2</v>
      </c>
    </row>
    <row r="273" spans="1:7" x14ac:dyDescent="0.2">
      <c r="A273" s="87" t="s">
        <v>623</v>
      </c>
      <c r="B273" s="87" t="s">
        <v>624</v>
      </c>
      <c r="C273">
        <v>1</v>
      </c>
      <c r="D273">
        <v>1</v>
      </c>
      <c r="F273">
        <v>15</v>
      </c>
      <c r="G273">
        <v>2</v>
      </c>
    </row>
    <row r="274" spans="1:7" x14ac:dyDescent="0.2">
      <c r="A274" s="87" t="s">
        <v>625</v>
      </c>
      <c r="B274" s="87" t="s">
        <v>626</v>
      </c>
      <c r="C274">
        <v>1</v>
      </c>
      <c r="D274">
        <v>1</v>
      </c>
      <c r="F274">
        <v>15</v>
      </c>
      <c r="G274">
        <v>2</v>
      </c>
    </row>
    <row r="275" spans="1:7" x14ac:dyDescent="0.2">
      <c r="A275" s="87" t="s">
        <v>627</v>
      </c>
      <c r="B275" s="87" t="s">
        <v>628</v>
      </c>
      <c r="C275">
        <v>1</v>
      </c>
      <c r="D275">
        <v>1</v>
      </c>
      <c r="F275">
        <v>15</v>
      </c>
      <c r="G275">
        <v>2</v>
      </c>
    </row>
    <row r="276" spans="1:7" x14ac:dyDescent="0.2">
      <c r="A276" s="87" t="s">
        <v>629</v>
      </c>
      <c r="B276" s="87" t="s">
        <v>630</v>
      </c>
      <c r="C276">
        <v>1</v>
      </c>
      <c r="D276">
        <v>1</v>
      </c>
      <c r="F276">
        <v>15</v>
      </c>
      <c r="G276">
        <v>2</v>
      </c>
    </row>
    <row r="277" spans="1:7" x14ac:dyDescent="0.2">
      <c r="A277" s="87" t="s">
        <v>631</v>
      </c>
      <c r="B277" s="87" t="s">
        <v>632</v>
      </c>
      <c r="C277">
        <v>1</v>
      </c>
      <c r="D277">
        <v>1</v>
      </c>
      <c r="F277">
        <v>15</v>
      </c>
      <c r="G277">
        <v>2</v>
      </c>
    </row>
    <row r="278" spans="1:7" x14ac:dyDescent="0.2">
      <c r="A278" s="87" t="s">
        <v>633</v>
      </c>
      <c r="B278" s="87" t="s">
        <v>634</v>
      </c>
      <c r="C278">
        <v>1</v>
      </c>
      <c r="D278">
        <v>1</v>
      </c>
      <c r="F278">
        <v>15</v>
      </c>
      <c r="G278">
        <v>2</v>
      </c>
    </row>
    <row r="279" spans="1:7" x14ac:dyDescent="0.2">
      <c r="A279" s="87" t="s">
        <v>635</v>
      </c>
      <c r="B279" s="87" t="s">
        <v>636</v>
      </c>
      <c r="C279">
        <v>1</v>
      </c>
      <c r="D279">
        <v>1</v>
      </c>
      <c r="F279">
        <v>15</v>
      </c>
      <c r="G279">
        <v>2</v>
      </c>
    </row>
    <row r="280" spans="1:7" x14ac:dyDescent="0.2">
      <c r="A280" s="87" t="s">
        <v>637</v>
      </c>
      <c r="B280" s="87" t="s">
        <v>638</v>
      </c>
      <c r="C280">
        <v>1</v>
      </c>
      <c r="D280">
        <v>1</v>
      </c>
      <c r="F280">
        <v>15</v>
      </c>
      <c r="G280">
        <v>2</v>
      </c>
    </row>
    <row r="281" spans="1:7" x14ac:dyDescent="0.2">
      <c r="A281" s="87" t="s">
        <v>639</v>
      </c>
      <c r="B281" s="87" t="s">
        <v>640</v>
      </c>
      <c r="C281">
        <v>1</v>
      </c>
      <c r="D281">
        <v>1</v>
      </c>
      <c r="F281">
        <v>15</v>
      </c>
      <c r="G281">
        <v>2</v>
      </c>
    </row>
    <row r="282" spans="1:7" x14ac:dyDescent="0.2">
      <c r="A282" s="87" t="s">
        <v>641</v>
      </c>
      <c r="B282" s="87" t="s">
        <v>642</v>
      </c>
      <c r="C282">
        <v>1</v>
      </c>
      <c r="D282">
        <v>1</v>
      </c>
      <c r="F282">
        <v>15</v>
      </c>
      <c r="G282">
        <v>2</v>
      </c>
    </row>
    <row r="283" spans="1:7" x14ac:dyDescent="0.2">
      <c r="A283" s="87" t="s">
        <v>643</v>
      </c>
      <c r="B283" s="87" t="s">
        <v>644</v>
      </c>
      <c r="C283">
        <v>1</v>
      </c>
      <c r="D283">
        <v>1</v>
      </c>
      <c r="F283">
        <v>15</v>
      </c>
      <c r="G283">
        <v>2</v>
      </c>
    </row>
    <row r="284" spans="1:7" x14ac:dyDescent="0.2">
      <c r="A284" s="87" t="s">
        <v>645</v>
      </c>
      <c r="B284" s="87" t="s">
        <v>646</v>
      </c>
      <c r="C284">
        <v>1</v>
      </c>
      <c r="D284">
        <v>1</v>
      </c>
      <c r="F284">
        <v>15</v>
      </c>
      <c r="G284">
        <v>2</v>
      </c>
    </row>
    <row r="285" spans="1:7" x14ac:dyDescent="0.2">
      <c r="A285" s="87" t="s">
        <v>647</v>
      </c>
      <c r="B285" s="87" t="s">
        <v>648</v>
      </c>
      <c r="C285">
        <v>1</v>
      </c>
      <c r="D285">
        <v>1</v>
      </c>
      <c r="F285">
        <v>15</v>
      </c>
      <c r="G285">
        <v>2</v>
      </c>
    </row>
    <row r="286" spans="1:7" x14ac:dyDescent="0.2">
      <c r="A286" s="87" t="s">
        <v>649</v>
      </c>
      <c r="B286" s="87" t="s">
        <v>650</v>
      </c>
      <c r="C286">
        <v>1</v>
      </c>
      <c r="D286">
        <v>1</v>
      </c>
      <c r="F286">
        <v>15</v>
      </c>
      <c r="G286">
        <v>2</v>
      </c>
    </row>
    <row r="287" spans="1:7" x14ac:dyDescent="0.2">
      <c r="A287" s="87" t="s">
        <v>651</v>
      </c>
      <c r="B287" s="87" t="s">
        <v>652</v>
      </c>
      <c r="C287">
        <v>1</v>
      </c>
      <c r="D287">
        <v>1</v>
      </c>
      <c r="F287">
        <v>15</v>
      </c>
      <c r="G287">
        <v>2</v>
      </c>
    </row>
    <row r="288" spans="1:7" x14ac:dyDescent="0.2">
      <c r="A288" s="87" t="s">
        <v>653</v>
      </c>
      <c r="B288" s="87" t="s">
        <v>654</v>
      </c>
      <c r="C288">
        <v>1</v>
      </c>
      <c r="D288">
        <v>1</v>
      </c>
      <c r="F288">
        <v>15</v>
      </c>
      <c r="G288">
        <v>2</v>
      </c>
    </row>
    <row r="289" spans="1:7" x14ac:dyDescent="0.2">
      <c r="A289" s="87" t="s">
        <v>655</v>
      </c>
      <c r="B289" s="87" t="s">
        <v>656</v>
      </c>
      <c r="C289">
        <v>1</v>
      </c>
      <c r="D289">
        <v>1</v>
      </c>
      <c r="F289">
        <v>15</v>
      </c>
      <c r="G289">
        <v>2</v>
      </c>
    </row>
    <row r="290" spans="1:7" x14ac:dyDescent="0.2">
      <c r="A290" s="87" t="s">
        <v>657</v>
      </c>
      <c r="B290" s="87" t="s">
        <v>658</v>
      </c>
      <c r="C290">
        <v>1</v>
      </c>
      <c r="D290">
        <v>1</v>
      </c>
      <c r="F290">
        <v>15</v>
      </c>
      <c r="G290">
        <v>2</v>
      </c>
    </row>
    <row r="291" spans="1:7" x14ac:dyDescent="0.2">
      <c r="A291" s="87" t="s">
        <v>659</v>
      </c>
      <c r="B291" s="87" t="s">
        <v>660</v>
      </c>
      <c r="C291">
        <v>1</v>
      </c>
      <c r="D291">
        <v>1</v>
      </c>
      <c r="F291">
        <v>15</v>
      </c>
      <c r="G291">
        <v>2</v>
      </c>
    </row>
    <row r="292" spans="1:7" x14ac:dyDescent="0.2">
      <c r="A292" s="87" t="s">
        <v>661</v>
      </c>
      <c r="B292" s="87" t="s">
        <v>662</v>
      </c>
      <c r="C292">
        <v>1</v>
      </c>
      <c r="D292">
        <v>1</v>
      </c>
      <c r="F292">
        <v>15</v>
      </c>
      <c r="G292">
        <v>2</v>
      </c>
    </row>
    <row r="293" spans="1:7" x14ac:dyDescent="0.2">
      <c r="A293" s="87" t="s">
        <v>663</v>
      </c>
      <c r="B293" s="87" t="s">
        <v>664</v>
      </c>
      <c r="C293">
        <v>1</v>
      </c>
      <c r="D293">
        <v>1</v>
      </c>
      <c r="F293">
        <v>15</v>
      </c>
      <c r="G293">
        <v>2</v>
      </c>
    </row>
    <row r="294" spans="1:7" x14ac:dyDescent="0.2">
      <c r="A294" s="87" t="s">
        <v>665</v>
      </c>
      <c r="B294" s="87" t="s">
        <v>666</v>
      </c>
      <c r="C294">
        <v>1</v>
      </c>
      <c r="D294">
        <v>1</v>
      </c>
      <c r="F294">
        <v>15</v>
      </c>
      <c r="G294">
        <v>2</v>
      </c>
    </row>
    <row r="295" spans="1:7" x14ac:dyDescent="0.2">
      <c r="A295" s="87" t="s">
        <v>667</v>
      </c>
      <c r="B295" s="87" t="s">
        <v>668</v>
      </c>
      <c r="C295">
        <v>1</v>
      </c>
      <c r="D295">
        <v>1</v>
      </c>
      <c r="F295">
        <v>15</v>
      </c>
      <c r="G295">
        <v>2</v>
      </c>
    </row>
    <row r="296" spans="1:7" x14ac:dyDescent="0.2">
      <c r="A296" s="87" t="s">
        <v>669</v>
      </c>
      <c r="B296" s="87" t="s">
        <v>670</v>
      </c>
      <c r="C296">
        <v>1</v>
      </c>
      <c r="D296">
        <v>1</v>
      </c>
      <c r="F296">
        <v>15</v>
      </c>
      <c r="G296">
        <v>2</v>
      </c>
    </row>
    <row r="297" spans="1:7" x14ac:dyDescent="0.2">
      <c r="A297" s="87" t="s">
        <v>671</v>
      </c>
      <c r="B297" s="87" t="s">
        <v>672</v>
      </c>
      <c r="C297">
        <v>1</v>
      </c>
      <c r="D297">
        <v>1</v>
      </c>
      <c r="F297">
        <v>15</v>
      </c>
      <c r="G297">
        <v>2</v>
      </c>
    </row>
    <row r="298" spans="1:7" x14ac:dyDescent="0.2">
      <c r="A298" s="87" t="s">
        <v>673</v>
      </c>
      <c r="B298" s="87" t="s">
        <v>674</v>
      </c>
      <c r="C298">
        <v>1</v>
      </c>
      <c r="D298">
        <v>1</v>
      </c>
      <c r="F298">
        <v>15</v>
      </c>
      <c r="G298">
        <v>2</v>
      </c>
    </row>
    <row r="299" spans="1:7" x14ac:dyDescent="0.2">
      <c r="A299" s="87" t="s">
        <v>675</v>
      </c>
      <c r="B299" s="87" t="s">
        <v>676</v>
      </c>
      <c r="C299">
        <v>1</v>
      </c>
      <c r="D299">
        <v>1</v>
      </c>
      <c r="F299">
        <v>15</v>
      </c>
      <c r="G299">
        <v>2</v>
      </c>
    </row>
    <row r="300" spans="1:7" x14ac:dyDescent="0.2">
      <c r="A300" s="87" t="s">
        <v>677</v>
      </c>
      <c r="B300" s="87" t="s">
        <v>678</v>
      </c>
      <c r="C300">
        <v>1</v>
      </c>
      <c r="D300">
        <v>1</v>
      </c>
      <c r="F300">
        <v>15</v>
      </c>
      <c r="G300">
        <v>2</v>
      </c>
    </row>
    <row r="301" spans="1:7" x14ac:dyDescent="0.2">
      <c r="A301" s="87" t="s">
        <v>679</v>
      </c>
      <c r="B301" s="87" t="s">
        <v>680</v>
      </c>
      <c r="C301">
        <v>1</v>
      </c>
      <c r="D301">
        <v>1</v>
      </c>
      <c r="F301">
        <v>15</v>
      </c>
      <c r="G301">
        <v>2</v>
      </c>
    </row>
    <row r="302" spans="1:7" x14ac:dyDescent="0.2">
      <c r="A302" s="87" t="s">
        <v>681</v>
      </c>
      <c r="B302" s="87" t="s">
        <v>682</v>
      </c>
      <c r="C302">
        <v>1</v>
      </c>
      <c r="D302">
        <v>1</v>
      </c>
      <c r="F302">
        <v>15</v>
      </c>
      <c r="G302">
        <v>2</v>
      </c>
    </row>
    <row r="303" spans="1:7" x14ac:dyDescent="0.2">
      <c r="A303" s="87" t="s">
        <v>683</v>
      </c>
      <c r="B303" s="87" t="s">
        <v>684</v>
      </c>
      <c r="C303">
        <v>1</v>
      </c>
      <c r="D303">
        <v>1</v>
      </c>
      <c r="F303">
        <v>15</v>
      </c>
      <c r="G303">
        <v>2</v>
      </c>
    </row>
    <row r="304" spans="1:7" x14ac:dyDescent="0.2">
      <c r="A304" s="87" t="s">
        <v>685</v>
      </c>
      <c r="B304" s="87" t="s">
        <v>686</v>
      </c>
      <c r="C304">
        <v>1</v>
      </c>
      <c r="D304">
        <v>1</v>
      </c>
      <c r="F304">
        <v>15</v>
      </c>
      <c r="G304">
        <v>2</v>
      </c>
    </row>
    <row r="305" spans="1:7" x14ac:dyDescent="0.2">
      <c r="A305" s="87" t="s">
        <v>687</v>
      </c>
      <c r="B305" s="87" t="s">
        <v>688</v>
      </c>
      <c r="C305">
        <v>1</v>
      </c>
      <c r="D305">
        <v>1</v>
      </c>
      <c r="F305">
        <v>15</v>
      </c>
      <c r="G305">
        <v>2</v>
      </c>
    </row>
    <row r="306" spans="1:7" x14ac:dyDescent="0.2">
      <c r="A306" s="87" t="s">
        <v>689</v>
      </c>
      <c r="B306" s="87" t="s">
        <v>690</v>
      </c>
      <c r="C306">
        <v>1</v>
      </c>
      <c r="D306">
        <v>1</v>
      </c>
      <c r="F306">
        <v>15</v>
      </c>
      <c r="G306">
        <v>2</v>
      </c>
    </row>
    <row r="307" spans="1:7" x14ac:dyDescent="0.2">
      <c r="A307" s="87" t="s">
        <v>691</v>
      </c>
      <c r="B307" s="87" t="s">
        <v>692</v>
      </c>
      <c r="C307">
        <v>1</v>
      </c>
      <c r="D307">
        <v>1</v>
      </c>
      <c r="F307">
        <v>15</v>
      </c>
      <c r="G307">
        <v>2</v>
      </c>
    </row>
    <row r="308" spans="1:7" x14ac:dyDescent="0.2">
      <c r="A308" s="87" t="s">
        <v>693</v>
      </c>
      <c r="B308" s="87" t="s">
        <v>694</v>
      </c>
      <c r="C308">
        <v>1</v>
      </c>
      <c r="D308">
        <v>1</v>
      </c>
      <c r="F308">
        <v>15</v>
      </c>
      <c r="G308">
        <v>2</v>
      </c>
    </row>
    <row r="309" spans="1:7" x14ac:dyDescent="0.2">
      <c r="A309" s="87" t="s">
        <v>695</v>
      </c>
      <c r="B309" s="87" t="s">
        <v>696</v>
      </c>
      <c r="C309">
        <v>1</v>
      </c>
      <c r="D309">
        <v>1</v>
      </c>
      <c r="F309">
        <v>15</v>
      </c>
      <c r="G309">
        <v>2</v>
      </c>
    </row>
    <row r="310" spans="1:7" x14ac:dyDescent="0.2">
      <c r="A310" s="87" t="s">
        <v>697</v>
      </c>
      <c r="B310" s="87" t="s">
        <v>698</v>
      </c>
      <c r="C310">
        <v>1</v>
      </c>
      <c r="D310">
        <v>1</v>
      </c>
      <c r="F310">
        <v>15</v>
      </c>
      <c r="G310">
        <v>2</v>
      </c>
    </row>
    <row r="311" spans="1:7" x14ac:dyDescent="0.2">
      <c r="A311" s="87" t="s">
        <v>699</v>
      </c>
      <c r="B311" s="87" t="s">
        <v>700</v>
      </c>
      <c r="C311">
        <v>1</v>
      </c>
      <c r="D311">
        <v>1</v>
      </c>
      <c r="F311">
        <v>15</v>
      </c>
      <c r="G311">
        <v>2</v>
      </c>
    </row>
    <row r="312" spans="1:7" x14ac:dyDescent="0.2">
      <c r="A312" s="87" t="s">
        <v>701</v>
      </c>
      <c r="B312" s="87" t="s">
        <v>702</v>
      </c>
      <c r="C312">
        <v>1</v>
      </c>
      <c r="D312">
        <v>1</v>
      </c>
      <c r="F312">
        <v>15</v>
      </c>
      <c r="G312">
        <v>2</v>
      </c>
    </row>
    <row r="313" spans="1:7" x14ac:dyDescent="0.2">
      <c r="A313" s="87" t="s">
        <v>703</v>
      </c>
      <c r="B313" s="87" t="s">
        <v>704</v>
      </c>
      <c r="C313">
        <v>1</v>
      </c>
      <c r="D313">
        <v>1</v>
      </c>
      <c r="F313">
        <v>15</v>
      </c>
      <c r="G313">
        <v>2</v>
      </c>
    </row>
    <row r="314" spans="1:7" x14ac:dyDescent="0.2">
      <c r="A314" s="87" t="s">
        <v>705</v>
      </c>
      <c r="B314" s="87" t="s">
        <v>706</v>
      </c>
      <c r="C314">
        <v>1</v>
      </c>
      <c r="D314">
        <v>1</v>
      </c>
      <c r="F314">
        <v>15</v>
      </c>
      <c r="G314">
        <v>2</v>
      </c>
    </row>
    <row r="315" spans="1:7" x14ac:dyDescent="0.2">
      <c r="A315" s="87" t="s">
        <v>707</v>
      </c>
      <c r="B315" s="87" t="s">
        <v>708</v>
      </c>
      <c r="C315">
        <v>1</v>
      </c>
      <c r="D315">
        <v>1</v>
      </c>
      <c r="F315">
        <v>15</v>
      </c>
      <c r="G315">
        <v>2</v>
      </c>
    </row>
    <row r="316" spans="1:7" x14ac:dyDescent="0.2">
      <c r="A316" s="87" t="s">
        <v>709</v>
      </c>
      <c r="B316" s="87" t="s">
        <v>710</v>
      </c>
      <c r="C316">
        <v>1</v>
      </c>
      <c r="D316">
        <v>1</v>
      </c>
      <c r="F316">
        <v>15</v>
      </c>
      <c r="G316">
        <v>2</v>
      </c>
    </row>
    <row r="317" spans="1:7" x14ac:dyDescent="0.2">
      <c r="A317" s="87" t="s">
        <v>711</v>
      </c>
      <c r="B317" s="87" t="s">
        <v>712</v>
      </c>
      <c r="C317">
        <v>1</v>
      </c>
      <c r="D317">
        <v>1</v>
      </c>
      <c r="F317">
        <v>15</v>
      </c>
      <c r="G317">
        <v>2</v>
      </c>
    </row>
    <row r="318" spans="1:7" x14ac:dyDescent="0.2">
      <c r="A318" s="87" t="s">
        <v>713</v>
      </c>
      <c r="B318" s="87" t="s">
        <v>714</v>
      </c>
      <c r="C318">
        <v>1</v>
      </c>
      <c r="D318">
        <v>1</v>
      </c>
      <c r="F318">
        <v>15</v>
      </c>
      <c r="G318">
        <v>2</v>
      </c>
    </row>
    <row r="319" spans="1:7" x14ac:dyDescent="0.2">
      <c r="A319" s="87" t="s">
        <v>715</v>
      </c>
      <c r="B319" s="87" t="s">
        <v>716</v>
      </c>
      <c r="C319">
        <v>1</v>
      </c>
      <c r="D319">
        <v>1</v>
      </c>
      <c r="F319">
        <v>15</v>
      </c>
      <c r="G319">
        <v>2</v>
      </c>
    </row>
    <row r="320" spans="1:7" x14ac:dyDescent="0.2">
      <c r="A320" s="87" t="s">
        <v>717</v>
      </c>
      <c r="B320" s="87" t="s">
        <v>718</v>
      </c>
      <c r="C320">
        <v>1</v>
      </c>
      <c r="D320">
        <v>1</v>
      </c>
      <c r="F320">
        <v>15</v>
      </c>
      <c r="G320">
        <v>2</v>
      </c>
    </row>
    <row r="321" spans="1:12" x14ac:dyDescent="0.2">
      <c r="A321" s="87" t="s">
        <v>719</v>
      </c>
      <c r="B321" s="87" t="s">
        <v>720</v>
      </c>
      <c r="C321">
        <v>1</v>
      </c>
      <c r="D321">
        <v>1</v>
      </c>
      <c r="F321">
        <v>15</v>
      </c>
      <c r="G321">
        <v>2</v>
      </c>
    </row>
    <row r="322" spans="1:12" x14ac:dyDescent="0.2">
      <c r="A322" s="87" t="s">
        <v>721</v>
      </c>
      <c r="B322" s="87" t="s">
        <v>722</v>
      </c>
      <c r="C322">
        <v>1</v>
      </c>
      <c r="D322">
        <v>1</v>
      </c>
      <c r="F322">
        <v>15</v>
      </c>
      <c r="G322">
        <v>2</v>
      </c>
    </row>
    <row r="323" spans="1:12" x14ac:dyDescent="0.2">
      <c r="A323" s="87" t="s">
        <v>723</v>
      </c>
      <c r="B323" s="87" t="s">
        <v>724</v>
      </c>
      <c r="C323">
        <v>1</v>
      </c>
      <c r="D323">
        <v>1</v>
      </c>
      <c r="F323">
        <v>15</v>
      </c>
      <c r="G323">
        <v>2</v>
      </c>
    </row>
    <row r="324" spans="1:12" x14ac:dyDescent="0.2">
      <c r="A324" s="87" t="s">
        <v>725</v>
      </c>
      <c r="B324" s="87" t="s">
        <v>726</v>
      </c>
      <c r="C324">
        <v>1</v>
      </c>
      <c r="D324">
        <v>1</v>
      </c>
      <c r="F324">
        <v>15</v>
      </c>
      <c r="G324">
        <v>2</v>
      </c>
    </row>
    <row r="325" spans="1:12" x14ac:dyDescent="0.2">
      <c r="A325" s="87" t="s">
        <v>727</v>
      </c>
      <c r="B325" s="87" t="s">
        <v>728</v>
      </c>
      <c r="C325">
        <v>1</v>
      </c>
      <c r="D325">
        <v>1</v>
      </c>
      <c r="F325">
        <v>15</v>
      </c>
      <c r="G325">
        <v>2</v>
      </c>
    </row>
    <row r="326" spans="1:12" x14ac:dyDescent="0.2">
      <c r="A326" s="87" t="s">
        <v>729</v>
      </c>
      <c r="B326" s="87" t="s">
        <v>730</v>
      </c>
      <c r="C326">
        <v>1</v>
      </c>
      <c r="D326">
        <v>1</v>
      </c>
      <c r="F326">
        <v>15</v>
      </c>
      <c r="G326">
        <v>2</v>
      </c>
    </row>
    <row r="327" spans="1:12" x14ac:dyDescent="0.2">
      <c r="A327" s="87" t="s">
        <v>731</v>
      </c>
      <c r="B327" s="87" t="s">
        <v>732</v>
      </c>
      <c r="C327">
        <v>1</v>
      </c>
      <c r="D327">
        <v>1</v>
      </c>
      <c r="F327">
        <v>15</v>
      </c>
      <c r="G327">
        <v>2</v>
      </c>
    </row>
    <row r="328" spans="1:12" x14ac:dyDescent="0.2">
      <c r="A328" s="87" t="s">
        <v>733</v>
      </c>
      <c r="B328" s="87" t="s">
        <v>734</v>
      </c>
      <c r="C328">
        <v>1</v>
      </c>
      <c r="D328">
        <v>1</v>
      </c>
      <c r="F328">
        <v>15</v>
      </c>
      <c r="G328">
        <v>2</v>
      </c>
    </row>
    <row r="329" spans="1:12" x14ac:dyDescent="0.2">
      <c r="A329" s="87" t="s">
        <v>735</v>
      </c>
      <c r="B329" s="87" t="s">
        <v>736</v>
      </c>
      <c r="C329">
        <v>1</v>
      </c>
      <c r="D329">
        <v>1</v>
      </c>
      <c r="F329">
        <v>15</v>
      </c>
      <c r="G329">
        <v>2</v>
      </c>
    </row>
    <row r="330" spans="1:12" x14ac:dyDescent="0.2">
      <c r="A330" s="87" t="s">
        <v>737</v>
      </c>
      <c r="B330" s="87" t="s">
        <v>738</v>
      </c>
      <c r="C330">
        <v>1</v>
      </c>
      <c r="D330">
        <v>1</v>
      </c>
      <c r="F330">
        <v>15</v>
      </c>
      <c r="G330">
        <v>2</v>
      </c>
    </row>
    <row r="331" spans="1:12" x14ac:dyDescent="0.2">
      <c r="A331" s="87" t="s">
        <v>739</v>
      </c>
      <c r="B331" s="87" t="s">
        <v>740</v>
      </c>
      <c r="C331">
        <v>1</v>
      </c>
      <c r="D331">
        <v>1</v>
      </c>
      <c r="F331">
        <v>15</v>
      </c>
      <c r="G331">
        <v>2</v>
      </c>
    </row>
    <row r="332" spans="1:12" x14ac:dyDescent="0.2">
      <c r="A332" s="87" t="s">
        <v>741</v>
      </c>
      <c r="B332" s="87" t="s">
        <v>742</v>
      </c>
      <c r="C332">
        <v>1</v>
      </c>
      <c r="D332">
        <v>1</v>
      </c>
      <c r="F332">
        <v>15</v>
      </c>
      <c r="G332">
        <v>2</v>
      </c>
    </row>
    <row r="333" spans="1:12" x14ac:dyDescent="0.2">
      <c r="A333" s="87" t="s">
        <v>743</v>
      </c>
      <c r="B333" s="87" t="s">
        <v>744</v>
      </c>
      <c r="C333">
        <v>1</v>
      </c>
      <c r="D333">
        <v>1</v>
      </c>
      <c r="F333">
        <v>15</v>
      </c>
      <c r="G333">
        <v>2</v>
      </c>
    </row>
    <row r="334" spans="1:12" x14ac:dyDescent="0.2">
      <c r="A334" s="87" t="s">
        <v>745</v>
      </c>
      <c r="B334" s="87" t="s">
        <v>746</v>
      </c>
      <c r="C334">
        <v>1</v>
      </c>
      <c r="D334">
        <v>1</v>
      </c>
      <c r="F334">
        <v>15</v>
      </c>
      <c r="G334">
        <v>2</v>
      </c>
    </row>
    <row r="336" spans="1:12" x14ac:dyDescent="0.2">
      <c r="A336" s="88">
        <v>42827</v>
      </c>
      <c r="B336" s="87" t="s">
        <v>176</v>
      </c>
      <c r="C336" s="87" t="s">
        <v>749</v>
      </c>
      <c r="D336">
        <v>2</v>
      </c>
      <c r="E336">
        <v>2</v>
      </c>
      <c r="F336">
        <v>1</v>
      </c>
      <c r="H336" t="s">
        <v>750</v>
      </c>
      <c r="I336" t="s">
        <v>749</v>
      </c>
      <c r="J336" t="b">
        <v>0</v>
      </c>
      <c r="K336">
        <v>0</v>
      </c>
      <c r="L336">
        <v>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9">
    <tabColor rgb="FFFF0000"/>
    <pageSetUpPr fitToPage="1"/>
  </sheetPr>
  <dimension ref="A1:H72"/>
  <sheetViews>
    <sheetView workbookViewId="0">
      <selection activeCell="D8" sqref="D8"/>
    </sheetView>
  </sheetViews>
  <sheetFormatPr defaultColWidth="9.140625" defaultRowHeight="12.75" x14ac:dyDescent="0.2"/>
  <cols>
    <col min="1" max="1" width="53.42578125" style="1" customWidth="1"/>
    <col min="2" max="2" width="4.5703125" style="1" customWidth="1"/>
    <col min="3" max="3" width="12" style="1" customWidth="1"/>
    <col min="4" max="4" width="10.5703125" style="1" customWidth="1"/>
    <col min="5" max="5" width="14.28515625" style="1" customWidth="1"/>
    <col min="6" max="6" width="40" style="113" customWidth="1"/>
    <col min="7" max="16384" width="9.140625" style="1"/>
  </cols>
  <sheetData>
    <row r="1" spans="1:8" ht="18.75" customHeight="1" x14ac:dyDescent="0.2">
      <c r="D1" s="1137" t="s">
        <v>1009</v>
      </c>
      <c r="E1" s="1137"/>
      <c r="F1" s="531" t="s">
        <v>70</v>
      </c>
      <c r="G1" s="532">
        <v>27250</v>
      </c>
      <c r="H1" s="532">
        <v>337020</v>
      </c>
    </row>
    <row r="2" spans="1:8" ht="48.6" customHeight="1" x14ac:dyDescent="0.2">
      <c r="A2" s="1142" t="s">
        <v>1387</v>
      </c>
      <c r="B2" s="1142"/>
      <c r="C2" s="1142"/>
      <c r="D2" s="1142"/>
      <c r="E2" s="1142"/>
      <c r="F2" s="531" t="s">
        <v>71</v>
      </c>
      <c r="G2" s="532">
        <v>29722</v>
      </c>
      <c r="H2" s="532">
        <v>155337</v>
      </c>
    </row>
    <row r="3" spans="1:8" s="117" customFormat="1" ht="33" customHeight="1" x14ac:dyDescent="0.2">
      <c r="A3" s="1190" t="s">
        <v>1375</v>
      </c>
      <c r="B3" s="1190"/>
      <c r="C3" s="1190"/>
      <c r="D3" s="1190"/>
      <c r="E3" s="1190"/>
      <c r="F3" s="531"/>
      <c r="G3" s="532"/>
      <c r="H3" s="532"/>
    </row>
    <row r="4" spans="1:8" s="535" customFormat="1" ht="12.75" customHeight="1" x14ac:dyDescent="0.2">
      <c r="A4" s="1191" t="s">
        <v>1100</v>
      </c>
      <c r="B4" s="1191"/>
      <c r="C4" s="1191"/>
      <c r="D4" s="1191"/>
      <c r="E4" s="1191"/>
      <c r="F4" s="533" t="s">
        <v>74</v>
      </c>
      <c r="G4" s="534">
        <v>26374</v>
      </c>
      <c r="H4" s="534">
        <v>1617160</v>
      </c>
    </row>
    <row r="5" spans="1:8" s="184" customFormat="1" ht="5.25" customHeight="1" x14ac:dyDescent="0.2">
      <c r="A5" s="120"/>
      <c r="B5" s="120"/>
      <c r="C5" s="120"/>
      <c r="D5" s="120"/>
      <c r="E5" s="120"/>
      <c r="F5" s="536" t="s">
        <v>75</v>
      </c>
      <c r="G5" s="537">
        <v>27300</v>
      </c>
      <c r="H5" s="537">
        <v>210906</v>
      </c>
    </row>
    <row r="6" spans="1:8" s="113" customFormat="1" ht="14.25" customHeight="1" x14ac:dyDescent="0.2">
      <c r="A6" s="1320"/>
      <c r="B6" s="1320"/>
      <c r="C6" s="1320"/>
      <c r="D6" s="1320"/>
      <c r="E6" s="1320"/>
      <c r="F6" s="531" t="s">
        <v>77</v>
      </c>
      <c r="G6" s="538">
        <v>24921</v>
      </c>
      <c r="H6" s="538">
        <v>213622</v>
      </c>
    </row>
    <row r="7" spans="1:8" s="113" customFormat="1" ht="6.75" customHeight="1" thickBot="1" x14ac:dyDescent="0.25">
      <c r="A7" s="1398"/>
      <c r="B7" s="1398"/>
      <c r="C7" s="1398"/>
      <c r="D7" s="1398"/>
      <c r="E7" s="1398"/>
      <c r="F7" s="531" t="s">
        <v>78</v>
      </c>
      <c r="G7" s="538">
        <v>25857</v>
      </c>
      <c r="H7" s="538">
        <v>309246</v>
      </c>
    </row>
    <row r="8" spans="1:8" s="113" customFormat="1" ht="85.5" customHeight="1" x14ac:dyDescent="0.2">
      <c r="A8" s="430" t="s">
        <v>988</v>
      </c>
      <c r="B8" s="366" t="s">
        <v>753</v>
      </c>
      <c r="C8" s="366" t="s">
        <v>1022</v>
      </c>
      <c r="D8" s="126" t="s">
        <v>1023</v>
      </c>
      <c r="E8" s="127" t="s">
        <v>1024</v>
      </c>
      <c r="F8" s="531" t="s">
        <v>79</v>
      </c>
      <c r="G8" s="538">
        <v>35726</v>
      </c>
      <c r="H8" s="538">
        <v>542345</v>
      </c>
    </row>
    <row r="9" spans="1:8" s="113" customFormat="1" ht="13.5" customHeight="1" thickBot="1" x14ac:dyDescent="0.25">
      <c r="A9" s="152">
        <v>1</v>
      </c>
      <c r="B9" s="150">
        <v>2</v>
      </c>
      <c r="C9" s="150">
        <v>3</v>
      </c>
      <c r="D9" s="150">
        <v>4</v>
      </c>
      <c r="E9" s="153">
        <v>5</v>
      </c>
      <c r="F9" s="531" t="s">
        <v>80</v>
      </c>
      <c r="G9" s="538">
        <v>49734</v>
      </c>
      <c r="H9" s="538">
        <v>704327</v>
      </c>
    </row>
    <row r="10" spans="1:8" s="113" customFormat="1" ht="18.75" customHeight="1" x14ac:dyDescent="0.2">
      <c r="A10" s="539" t="s">
        <v>964</v>
      </c>
      <c r="B10" s="540"/>
      <c r="C10" s="540"/>
      <c r="D10" s="540"/>
      <c r="E10" s="541"/>
      <c r="F10" s="531" t="s">
        <v>81</v>
      </c>
      <c r="G10" s="538">
        <v>26700</v>
      </c>
      <c r="H10" s="538">
        <v>552779</v>
      </c>
    </row>
    <row r="11" spans="1:8" s="544" customFormat="1" x14ac:dyDescent="0.2">
      <c r="A11" s="542" t="s">
        <v>1025</v>
      </c>
      <c r="B11" s="94" t="s">
        <v>782</v>
      </c>
      <c r="C11" s="361"/>
      <c r="D11" s="543"/>
      <c r="E11" s="210">
        <f>ROUND(C11*D11/1000,1)</f>
        <v>0</v>
      </c>
      <c r="F11" s="531" t="s">
        <v>82</v>
      </c>
      <c r="G11" s="538">
        <v>26276</v>
      </c>
      <c r="H11" s="538">
        <v>648917</v>
      </c>
    </row>
    <row r="12" spans="1:8" s="544" customFormat="1" x14ac:dyDescent="0.2">
      <c r="A12" s="542" t="s">
        <v>1026</v>
      </c>
      <c r="B12" s="94" t="s">
        <v>783</v>
      </c>
      <c r="C12" s="361"/>
      <c r="D12" s="543"/>
      <c r="E12" s="210">
        <f>ROUND(C12*D12/1000,1)</f>
        <v>0</v>
      </c>
      <c r="F12" s="531" t="s">
        <v>83</v>
      </c>
      <c r="G12" s="538">
        <v>80008</v>
      </c>
      <c r="H12" s="538">
        <v>614724</v>
      </c>
    </row>
    <row r="13" spans="1:8" s="548" customFormat="1" x14ac:dyDescent="0.2">
      <c r="A13" s="542" t="s">
        <v>1027</v>
      </c>
      <c r="B13" s="94" t="s">
        <v>784</v>
      </c>
      <c r="C13" s="361"/>
      <c r="D13" s="545"/>
      <c r="E13" s="210">
        <f>ROUND(C13*D13/1000,1)</f>
        <v>0</v>
      </c>
      <c r="F13" s="546" t="s">
        <v>84</v>
      </c>
      <c r="G13" s="547">
        <v>27254</v>
      </c>
      <c r="H13" s="547">
        <v>519790</v>
      </c>
    </row>
    <row r="14" spans="1:8" s="544" customFormat="1" x14ac:dyDescent="0.2">
      <c r="A14" s="542" t="s">
        <v>1028</v>
      </c>
      <c r="B14" s="94" t="s">
        <v>787</v>
      </c>
      <c r="C14" s="361"/>
      <c r="D14" s="545"/>
      <c r="E14" s="210">
        <f>ROUND(C14*D14/1000,1)</f>
        <v>0</v>
      </c>
      <c r="F14" s="531" t="s">
        <v>85</v>
      </c>
      <c r="G14" s="538">
        <v>36547</v>
      </c>
      <c r="H14" s="538">
        <v>2932564</v>
      </c>
    </row>
    <row r="15" spans="1:8" s="544" customFormat="1" x14ac:dyDescent="0.2">
      <c r="A15" s="542" t="s">
        <v>1029</v>
      </c>
      <c r="B15" s="94" t="s">
        <v>788</v>
      </c>
      <c r="C15" s="364"/>
      <c r="D15" s="549"/>
      <c r="E15" s="550"/>
      <c r="F15" s="531" t="s">
        <v>86</v>
      </c>
      <c r="G15" s="538">
        <v>38172</v>
      </c>
      <c r="H15" s="538">
        <v>179864</v>
      </c>
    </row>
    <row r="16" spans="1:8" s="544" customFormat="1" ht="18.75" customHeight="1" thickBot="1" x14ac:dyDescent="0.25">
      <c r="A16" s="551" t="s">
        <v>1030</v>
      </c>
      <c r="B16" s="489" t="s">
        <v>789</v>
      </c>
      <c r="C16" s="552"/>
      <c r="D16" s="553"/>
      <c r="E16" s="210">
        <f>ROUND(C16*D16/1000,1)</f>
        <v>0</v>
      </c>
      <c r="F16" s="531" t="s">
        <v>87</v>
      </c>
      <c r="G16" s="538">
        <v>29333</v>
      </c>
      <c r="H16" s="538">
        <v>1205013</v>
      </c>
    </row>
    <row r="17" spans="1:8" s="544" customFormat="1" ht="18.75" customHeight="1" thickBot="1" x14ac:dyDescent="0.25">
      <c r="A17" s="442" t="s">
        <v>1031</v>
      </c>
      <c r="B17" s="554" t="s">
        <v>781</v>
      </c>
      <c r="C17" s="555" t="s">
        <v>15</v>
      </c>
      <c r="D17" s="556" t="s">
        <v>15</v>
      </c>
      <c r="E17" s="557">
        <f>SUM(E11:E14,E16)</f>
        <v>0</v>
      </c>
      <c r="F17" s="531" t="s">
        <v>88</v>
      </c>
      <c r="G17" s="538">
        <v>37546</v>
      </c>
      <c r="H17" s="538">
        <v>397366</v>
      </c>
    </row>
    <row r="18" spans="1:8" s="544" customFormat="1" ht="18.75" customHeight="1" x14ac:dyDescent="0.2">
      <c r="A18" s="558" t="s">
        <v>969</v>
      </c>
      <c r="B18" s="559"/>
      <c r="C18" s="559"/>
      <c r="D18" s="560"/>
      <c r="E18" s="561"/>
      <c r="F18" s="531" t="s">
        <v>89</v>
      </c>
      <c r="G18" s="538">
        <v>26120</v>
      </c>
      <c r="H18" s="538">
        <v>664429</v>
      </c>
    </row>
    <row r="19" spans="1:8" s="544" customFormat="1" x14ac:dyDescent="0.2">
      <c r="A19" s="542" t="s">
        <v>1025</v>
      </c>
      <c r="B19" s="94" t="s">
        <v>794</v>
      </c>
      <c r="C19" s="361"/>
      <c r="D19" s="545"/>
      <c r="E19" s="210">
        <f>ROUND(C19*D19/1000,1)</f>
        <v>0</v>
      </c>
      <c r="F19" s="531" t="s">
        <v>90</v>
      </c>
      <c r="G19" s="538">
        <v>26517</v>
      </c>
      <c r="H19" s="538">
        <v>976947</v>
      </c>
    </row>
    <row r="20" spans="1:8" s="544" customFormat="1" x14ac:dyDescent="0.2">
      <c r="A20" s="542" t="s">
        <v>1026</v>
      </c>
      <c r="B20" s="94" t="s">
        <v>795</v>
      </c>
      <c r="C20" s="361"/>
      <c r="D20" s="543"/>
      <c r="E20" s="210">
        <f>ROUND(C20*D20/1000,1)</f>
        <v>0</v>
      </c>
      <c r="F20" s="531" t="s">
        <v>91</v>
      </c>
      <c r="G20" s="538">
        <v>24280</v>
      </c>
      <c r="H20" s="538">
        <v>1904622</v>
      </c>
    </row>
    <row r="21" spans="1:8" s="548" customFormat="1" x14ac:dyDescent="0.2">
      <c r="A21" s="542" t="s">
        <v>1027</v>
      </c>
      <c r="B21" s="94" t="s">
        <v>796</v>
      </c>
      <c r="C21" s="361"/>
      <c r="D21" s="543"/>
      <c r="E21" s="210">
        <f>ROUND(C21*D21/1000,1)</f>
        <v>0</v>
      </c>
      <c r="F21" s="546" t="s">
        <v>92</v>
      </c>
      <c r="G21" s="547">
        <v>32102</v>
      </c>
      <c r="H21" s="547">
        <v>3981055</v>
      </c>
    </row>
    <row r="22" spans="1:8" s="544" customFormat="1" x14ac:dyDescent="0.2">
      <c r="A22" s="542" t="s">
        <v>1028</v>
      </c>
      <c r="B22" s="94" t="s">
        <v>797</v>
      </c>
      <c r="C22" s="361"/>
      <c r="D22" s="545"/>
      <c r="E22" s="210">
        <f>ROUND(C22*D22/1000,1)</f>
        <v>0</v>
      </c>
      <c r="F22" s="531" t="s">
        <v>93</v>
      </c>
      <c r="G22" s="538">
        <v>43008</v>
      </c>
      <c r="H22" s="538">
        <v>2139877</v>
      </c>
    </row>
    <row r="23" spans="1:8" s="544" customFormat="1" x14ac:dyDescent="0.2">
      <c r="A23" s="542" t="s">
        <v>1029</v>
      </c>
      <c r="B23" s="94" t="s">
        <v>799</v>
      </c>
      <c r="C23" s="364"/>
      <c r="D23" s="549"/>
      <c r="E23" s="550"/>
      <c r="F23" s="531" t="s">
        <v>94</v>
      </c>
      <c r="G23" s="538">
        <v>40735</v>
      </c>
      <c r="H23" s="538">
        <v>1493130</v>
      </c>
    </row>
    <row r="24" spans="1:8" s="544" customFormat="1" ht="18.75" customHeight="1" thickBot="1" x14ac:dyDescent="0.25">
      <c r="A24" s="551" t="s">
        <v>1094</v>
      </c>
      <c r="B24" s="489" t="s">
        <v>800</v>
      </c>
      <c r="C24" s="552"/>
      <c r="D24" s="562"/>
      <c r="E24" s="210">
        <f>ROUND(C24*D24/1000,1)</f>
        <v>0</v>
      </c>
      <c r="F24" s="531" t="s">
        <v>95</v>
      </c>
      <c r="G24" s="538">
        <v>28677</v>
      </c>
      <c r="H24" s="538">
        <v>1957619</v>
      </c>
    </row>
    <row r="25" spans="1:8" s="544" customFormat="1" ht="18.75" customHeight="1" thickBot="1" x14ac:dyDescent="0.25">
      <c r="A25" s="563" t="s">
        <v>1032</v>
      </c>
      <c r="B25" s="493" t="s">
        <v>793</v>
      </c>
      <c r="C25" s="564" t="s">
        <v>15</v>
      </c>
      <c r="D25" s="565" t="s">
        <v>15</v>
      </c>
      <c r="E25" s="566">
        <f>SUM(E19:E22,E24)</f>
        <v>0</v>
      </c>
      <c r="F25" s="531" t="s">
        <v>96</v>
      </c>
      <c r="G25" s="538">
        <v>45750</v>
      </c>
      <c r="H25" s="538">
        <v>1025799</v>
      </c>
    </row>
    <row r="26" spans="1:8" s="544" customFormat="1" ht="18" customHeight="1" thickBot="1" x14ac:dyDescent="0.25">
      <c r="A26" s="571" t="s">
        <v>1113</v>
      </c>
      <c r="B26" s="46" t="s">
        <v>804</v>
      </c>
      <c r="C26" s="569" t="s">
        <v>15</v>
      </c>
      <c r="D26" s="570" t="s">
        <v>15</v>
      </c>
      <c r="E26" s="572">
        <f>E17+E25</f>
        <v>0</v>
      </c>
      <c r="F26" s="531" t="s">
        <v>101</v>
      </c>
      <c r="G26" s="538">
        <v>24668</v>
      </c>
      <c r="H26" s="538">
        <v>1025305</v>
      </c>
    </row>
    <row r="27" spans="1:8" s="544" customFormat="1" x14ac:dyDescent="0.2">
      <c r="A27" s="1315"/>
      <c r="B27" s="1399"/>
      <c r="C27" s="1399"/>
      <c r="D27" s="1399"/>
      <c r="E27" s="1399"/>
      <c r="F27" s="531" t="s">
        <v>102</v>
      </c>
      <c r="G27" s="538">
        <v>27398</v>
      </c>
      <c r="H27" s="538">
        <v>1177255</v>
      </c>
    </row>
    <row r="28" spans="1:8" x14ac:dyDescent="0.2">
      <c r="F28" s="531" t="s">
        <v>110</v>
      </c>
      <c r="G28" s="532">
        <v>68829</v>
      </c>
      <c r="H28" s="532">
        <v>249125</v>
      </c>
    </row>
    <row r="29" spans="1:8" x14ac:dyDescent="0.2">
      <c r="F29" s="531" t="s">
        <v>111</v>
      </c>
      <c r="G29" s="532">
        <v>32475</v>
      </c>
      <c r="H29" s="532">
        <v>2066601</v>
      </c>
    </row>
    <row r="30" spans="1:8" ht="14.25" customHeight="1" x14ac:dyDescent="0.2">
      <c r="F30" s="531" t="s">
        <v>112</v>
      </c>
      <c r="G30" s="532">
        <v>25580</v>
      </c>
      <c r="H30" s="532">
        <v>1100535</v>
      </c>
    </row>
    <row r="31" spans="1:8" x14ac:dyDescent="0.2">
      <c r="F31" s="531" t="s">
        <v>1152</v>
      </c>
      <c r="G31" s="532">
        <v>25560</v>
      </c>
      <c r="H31" s="532">
        <v>547101</v>
      </c>
    </row>
    <row r="32" spans="1:8" ht="12.75" customHeight="1" x14ac:dyDescent="0.2">
      <c r="F32" s="531" t="s">
        <v>114</v>
      </c>
      <c r="G32" s="532">
        <v>26585</v>
      </c>
      <c r="H32" s="532">
        <v>738657</v>
      </c>
    </row>
    <row r="33" spans="6:8" x14ac:dyDescent="0.2">
      <c r="F33" s="531" t="s">
        <v>115</v>
      </c>
      <c r="G33" s="532">
        <v>29183</v>
      </c>
      <c r="H33" s="532">
        <v>948216</v>
      </c>
    </row>
    <row r="34" spans="6:8" x14ac:dyDescent="0.2">
      <c r="F34" s="531" t="s">
        <v>116</v>
      </c>
      <c r="G34" s="532">
        <v>38448</v>
      </c>
      <c r="H34" s="532">
        <v>1312214</v>
      </c>
    </row>
    <row r="35" spans="6:8" x14ac:dyDescent="0.2">
      <c r="F35" s="531" t="s">
        <v>117</v>
      </c>
      <c r="G35" s="532">
        <v>30870</v>
      </c>
      <c r="H35" s="532">
        <v>950242</v>
      </c>
    </row>
    <row r="36" spans="6:8" ht="12.75" customHeight="1" x14ac:dyDescent="0.2">
      <c r="F36" s="531" t="s">
        <v>118</v>
      </c>
      <c r="G36" s="532">
        <v>83226</v>
      </c>
      <c r="H36" s="532">
        <v>111751</v>
      </c>
    </row>
    <row r="37" spans="6:8" ht="12.75" customHeight="1" x14ac:dyDescent="0.2">
      <c r="F37" s="531" t="s">
        <v>119</v>
      </c>
      <c r="G37" s="532">
        <v>49490</v>
      </c>
      <c r="H37" s="532">
        <v>5540810</v>
      </c>
    </row>
    <row r="38" spans="6:8" ht="12.75" customHeight="1" x14ac:dyDescent="0.2">
      <c r="F38" s="531" t="s">
        <v>120</v>
      </c>
      <c r="G38" s="532">
        <v>57845</v>
      </c>
      <c r="H38" s="532">
        <v>633618</v>
      </c>
    </row>
    <row r="39" spans="6:8" ht="12.75" customHeight="1" x14ac:dyDescent="0.2">
      <c r="F39" s="531" t="s">
        <v>121</v>
      </c>
      <c r="G39" s="532">
        <v>34899</v>
      </c>
      <c r="H39" s="532">
        <v>2663616</v>
      </c>
    </row>
    <row r="40" spans="6:8" ht="12.75" customHeight="1" x14ac:dyDescent="0.2">
      <c r="F40" s="531" t="s">
        <v>122</v>
      </c>
      <c r="G40" s="532">
        <v>31221</v>
      </c>
      <c r="H40" s="532">
        <v>516167</v>
      </c>
    </row>
    <row r="41" spans="6:8" ht="12.75" customHeight="1" x14ac:dyDescent="0.2">
      <c r="F41" s="531" t="s">
        <v>123</v>
      </c>
      <c r="G41" s="532">
        <v>33972</v>
      </c>
      <c r="H41" s="532">
        <v>2131289</v>
      </c>
    </row>
    <row r="42" spans="6:8" ht="12.75" customHeight="1" x14ac:dyDescent="0.2">
      <c r="F42" s="531" t="s">
        <v>1153</v>
      </c>
      <c r="G42" s="532">
        <v>33452</v>
      </c>
      <c r="H42" s="532">
        <v>1565520</v>
      </c>
    </row>
    <row r="43" spans="6:8" ht="12.75" customHeight="1" x14ac:dyDescent="0.2">
      <c r="F43" s="531" t="s">
        <v>125</v>
      </c>
      <c r="G43" s="532">
        <v>27966</v>
      </c>
      <c r="H43" s="532">
        <v>1631760</v>
      </c>
    </row>
    <row r="44" spans="6:8" ht="12.75" customHeight="1" x14ac:dyDescent="0.2">
      <c r="F44" s="531" t="s">
        <v>126</v>
      </c>
      <c r="G44" s="532">
        <v>27196</v>
      </c>
      <c r="H44" s="532">
        <v>651668</v>
      </c>
    </row>
    <row r="45" spans="6:8" x14ac:dyDescent="0.2">
      <c r="F45" s="531" t="s">
        <v>127</v>
      </c>
      <c r="G45" s="532">
        <v>27459</v>
      </c>
      <c r="H45" s="532">
        <v>1106153</v>
      </c>
    </row>
    <row r="46" spans="6:8" x14ac:dyDescent="0.2">
      <c r="F46" s="531" t="s">
        <v>128</v>
      </c>
      <c r="G46" s="532">
        <v>36869</v>
      </c>
      <c r="H46" s="532">
        <v>2090972</v>
      </c>
    </row>
    <row r="47" spans="6:8" x14ac:dyDescent="0.2">
      <c r="F47" s="531" t="s">
        <v>129</v>
      </c>
      <c r="G47" s="532">
        <v>25694</v>
      </c>
      <c r="H47" s="532">
        <v>560521</v>
      </c>
    </row>
    <row r="48" spans="6:8" ht="12.75" customHeight="1" x14ac:dyDescent="0.2">
      <c r="F48" s="531" t="s">
        <v>130</v>
      </c>
      <c r="G48" s="532">
        <v>29661</v>
      </c>
      <c r="H48" s="532">
        <v>3279410</v>
      </c>
    </row>
    <row r="49" spans="6:8" x14ac:dyDescent="0.2">
      <c r="F49" s="531" t="s">
        <v>131</v>
      </c>
      <c r="G49" s="532">
        <v>29678</v>
      </c>
      <c r="H49" s="532">
        <v>941910</v>
      </c>
    </row>
    <row r="50" spans="6:8" x14ac:dyDescent="0.2">
      <c r="F50" s="531" t="s">
        <v>132</v>
      </c>
      <c r="G50" s="532">
        <v>32647</v>
      </c>
      <c r="H50" s="532">
        <v>2469659</v>
      </c>
    </row>
    <row r="51" spans="6:8" ht="12.75" customHeight="1" x14ac:dyDescent="0.2">
      <c r="F51" s="531" t="s">
        <v>133</v>
      </c>
      <c r="G51" s="532">
        <v>26932</v>
      </c>
      <c r="H51" s="532">
        <v>1981318</v>
      </c>
    </row>
    <row r="52" spans="6:8" x14ac:dyDescent="0.2">
      <c r="F52" s="531" t="s">
        <v>134</v>
      </c>
      <c r="G52" s="532">
        <v>68427</v>
      </c>
      <c r="H52" s="532">
        <v>385032</v>
      </c>
    </row>
    <row r="53" spans="6:8" x14ac:dyDescent="0.2">
      <c r="F53" s="531" t="s">
        <v>135</v>
      </c>
      <c r="G53" s="532">
        <v>35999</v>
      </c>
      <c r="H53" s="532">
        <v>3435797</v>
      </c>
    </row>
    <row r="54" spans="6:8" x14ac:dyDescent="0.2">
      <c r="F54" s="531" t="s">
        <v>136</v>
      </c>
      <c r="G54" s="532">
        <v>27282</v>
      </c>
      <c r="H54" s="532">
        <v>796261</v>
      </c>
    </row>
    <row r="55" spans="6:8" x14ac:dyDescent="0.2">
      <c r="F55" s="531" t="s">
        <v>137</v>
      </c>
      <c r="G55" s="532">
        <v>27302</v>
      </c>
      <c r="H55" s="532">
        <v>864614</v>
      </c>
    </row>
    <row r="56" spans="6:8" x14ac:dyDescent="0.2">
      <c r="F56" s="531" t="s">
        <v>138</v>
      </c>
      <c r="G56" s="532">
        <v>30722</v>
      </c>
      <c r="H56" s="532">
        <v>1106891</v>
      </c>
    </row>
    <row r="57" spans="6:8" x14ac:dyDescent="0.2">
      <c r="F57" s="531" t="s">
        <v>1154</v>
      </c>
      <c r="G57" s="532">
        <v>41077</v>
      </c>
      <c r="H57" s="532">
        <v>767697</v>
      </c>
    </row>
    <row r="58" spans="6:8" x14ac:dyDescent="0.2">
      <c r="F58" s="531" t="s">
        <v>140</v>
      </c>
      <c r="G58" s="532">
        <v>31700</v>
      </c>
      <c r="H58" s="532">
        <v>1227356</v>
      </c>
    </row>
    <row r="59" spans="6:8" x14ac:dyDescent="0.2">
      <c r="F59" s="531" t="s">
        <v>141</v>
      </c>
      <c r="G59" s="532">
        <v>42916</v>
      </c>
      <c r="H59" s="532">
        <v>1072940</v>
      </c>
    </row>
    <row r="60" spans="6:8" x14ac:dyDescent="0.2">
      <c r="F60" s="531" t="s">
        <v>142</v>
      </c>
      <c r="G60" s="532">
        <v>26487</v>
      </c>
      <c r="H60" s="532">
        <v>1043727</v>
      </c>
    </row>
    <row r="61" spans="6:8" x14ac:dyDescent="0.2">
      <c r="F61" s="531" t="s">
        <v>143</v>
      </c>
      <c r="G61" s="532">
        <v>34098</v>
      </c>
      <c r="H61" s="532">
        <v>2723860</v>
      </c>
    </row>
    <row r="62" spans="6:8" x14ac:dyDescent="0.2">
      <c r="F62" s="531" t="s">
        <v>144</v>
      </c>
      <c r="G62" s="532">
        <v>38089</v>
      </c>
      <c r="H62" s="532">
        <v>819090</v>
      </c>
    </row>
    <row r="63" spans="6:8" x14ac:dyDescent="0.2">
      <c r="F63" s="531" t="s">
        <v>145</v>
      </c>
      <c r="G63" s="532">
        <v>31575</v>
      </c>
      <c r="H63" s="532">
        <v>1037949</v>
      </c>
    </row>
    <row r="64" spans="6:8" x14ac:dyDescent="0.2">
      <c r="F64" s="531" t="s">
        <v>146</v>
      </c>
      <c r="G64" s="532">
        <v>82593</v>
      </c>
      <c r="H64" s="532">
        <v>7315739</v>
      </c>
    </row>
    <row r="65" spans="6:8" x14ac:dyDescent="0.2">
      <c r="F65" s="531" t="s">
        <v>147</v>
      </c>
      <c r="G65" s="532">
        <v>54444</v>
      </c>
      <c r="H65" s="532">
        <v>3728035</v>
      </c>
    </row>
    <row r="66" spans="6:8" x14ac:dyDescent="0.2">
      <c r="F66" s="531" t="s">
        <v>148</v>
      </c>
      <c r="G66" s="532">
        <v>36829</v>
      </c>
      <c r="H66" s="532">
        <v>132377</v>
      </c>
    </row>
    <row r="67" spans="6:8" x14ac:dyDescent="0.2">
      <c r="F67" s="531" t="s">
        <v>149</v>
      </c>
      <c r="G67" s="532">
        <v>91657</v>
      </c>
      <c r="H67" s="532">
        <v>32924</v>
      </c>
    </row>
    <row r="68" spans="6:8" x14ac:dyDescent="0.2">
      <c r="F68" s="531" t="s">
        <v>150</v>
      </c>
      <c r="G68" s="532">
        <v>80911</v>
      </c>
      <c r="H68" s="532">
        <v>1117381</v>
      </c>
    </row>
    <row r="69" spans="6:8" x14ac:dyDescent="0.2">
      <c r="F69" s="531" t="s">
        <v>151</v>
      </c>
      <c r="G69" s="532">
        <v>97495</v>
      </c>
      <c r="H69" s="532">
        <v>34744</v>
      </c>
    </row>
    <row r="70" spans="6:8" x14ac:dyDescent="0.2">
      <c r="F70" s="531" t="s">
        <v>152</v>
      </c>
      <c r="G70" s="532">
        <v>87911</v>
      </c>
      <c r="H70" s="532">
        <v>363091</v>
      </c>
    </row>
    <row r="71" spans="6:8" x14ac:dyDescent="0.2">
      <c r="F71" s="531" t="s">
        <v>153</v>
      </c>
      <c r="G71" s="532">
        <v>21619</v>
      </c>
      <c r="H71" s="532">
        <v>1510328</v>
      </c>
    </row>
    <row r="72" spans="6:8" x14ac:dyDescent="0.2">
      <c r="F72" s="531" t="s">
        <v>154</v>
      </c>
      <c r="G72" s="532">
        <v>21329</v>
      </c>
      <c r="H72" s="532">
        <v>304126</v>
      </c>
    </row>
  </sheetData>
  <mergeCells count="7">
    <mergeCell ref="A7:E7"/>
    <mergeCell ref="A27:E27"/>
    <mergeCell ref="D1:E1"/>
    <mergeCell ref="A2:E2"/>
    <mergeCell ref="A3:E3"/>
    <mergeCell ref="A4:E4"/>
    <mergeCell ref="A6:E6"/>
  </mergeCells>
  <pageMargins left="0.25" right="0.25" top="0.75" bottom="0.75" header="0.3" footer="0.3"/>
  <pageSetup paperSize="9" orientation="portrait" r:id="rId1"/>
  <colBreaks count="1" manualBreakCount="1">
    <brk id="5" max="1048575" man="1"/>
  </colBreaks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O75"/>
  <sheetViews>
    <sheetView workbookViewId="0">
      <selection activeCell="D28" sqref="D28"/>
    </sheetView>
  </sheetViews>
  <sheetFormatPr defaultColWidth="9.140625" defaultRowHeight="12.75" x14ac:dyDescent="0.2"/>
  <cols>
    <col min="1" max="1" width="47.140625" style="1" customWidth="1"/>
    <col min="2" max="2" width="20.140625" style="1" customWidth="1"/>
    <col min="3" max="3" width="5.42578125" style="1" customWidth="1"/>
    <col min="4" max="4" width="14.85546875" style="1" customWidth="1"/>
    <col min="5" max="5" width="14.28515625" style="1" customWidth="1"/>
    <col min="6" max="6" width="17" style="1" customWidth="1"/>
    <col min="7" max="7" width="42.28515625" style="1" customWidth="1"/>
    <col min="8" max="16384" width="9.140625" style="1"/>
  </cols>
  <sheetData>
    <row r="1" spans="1:15" ht="14.25" customHeight="1" x14ac:dyDescent="0.2">
      <c r="F1" s="273" t="s">
        <v>1021</v>
      </c>
      <c r="G1" s="50" t="s">
        <v>70</v>
      </c>
      <c r="H1" s="573"/>
      <c r="I1" s="573"/>
      <c r="J1" s="176"/>
      <c r="K1" s="176"/>
      <c r="L1" s="176"/>
      <c r="M1" s="176"/>
      <c r="N1" s="176"/>
      <c r="O1" s="176"/>
    </row>
    <row r="2" spans="1:15" ht="48" customHeight="1" x14ac:dyDescent="0.2">
      <c r="A2" s="1142" t="s">
        <v>1388</v>
      </c>
      <c r="B2" s="1142"/>
      <c r="C2" s="1142"/>
      <c r="D2" s="1142"/>
      <c r="E2" s="1142"/>
      <c r="F2" s="1142"/>
      <c r="G2" s="50" t="s">
        <v>71</v>
      </c>
      <c r="H2" s="573"/>
      <c r="I2" s="573"/>
      <c r="J2" s="176"/>
      <c r="K2" s="176"/>
      <c r="L2" s="176"/>
      <c r="M2" s="176"/>
      <c r="N2" s="176"/>
      <c r="O2" s="176"/>
    </row>
    <row r="3" spans="1:15" ht="6.75" customHeight="1" x14ac:dyDescent="0.2">
      <c r="A3" s="123"/>
      <c r="B3" s="123"/>
      <c r="C3" s="123"/>
      <c r="D3" s="123"/>
      <c r="E3" s="123"/>
      <c r="F3" s="123"/>
      <c r="G3" s="50" t="s">
        <v>72</v>
      </c>
      <c r="H3" s="573"/>
      <c r="I3" s="573"/>
      <c r="J3" s="176"/>
      <c r="K3" s="176"/>
      <c r="L3" s="176"/>
      <c r="M3" s="573"/>
      <c r="N3" s="176"/>
      <c r="O3" s="176"/>
    </row>
    <row r="4" spans="1:15" s="117" customFormat="1" ht="20.45" customHeight="1" x14ac:dyDescent="0.2">
      <c r="A4" s="1190" t="s">
        <v>1375</v>
      </c>
      <c r="B4" s="1190"/>
      <c r="C4" s="1190"/>
      <c r="D4" s="1190"/>
      <c r="E4" s="1190"/>
      <c r="F4" s="1190"/>
      <c r="G4" s="50"/>
      <c r="H4" s="573"/>
      <c r="I4" s="573"/>
      <c r="J4" s="176"/>
      <c r="K4" s="176"/>
      <c r="L4" s="176"/>
      <c r="M4" s="573"/>
      <c r="N4" s="176"/>
      <c r="O4" s="176"/>
    </row>
    <row r="5" spans="1:15" s="2" customFormat="1" ht="13.5" customHeight="1" x14ac:dyDescent="0.2">
      <c r="A5" s="1191" t="s">
        <v>1100</v>
      </c>
      <c r="B5" s="1191"/>
      <c r="C5" s="1191"/>
      <c r="D5" s="1191"/>
      <c r="E5" s="1191"/>
      <c r="F5" s="1191"/>
      <c r="G5" s="52" t="s">
        <v>74</v>
      </c>
      <c r="H5" s="574"/>
      <c r="I5" s="574"/>
      <c r="J5" s="575"/>
      <c r="K5" s="575"/>
      <c r="L5" s="575"/>
      <c r="M5" s="574"/>
      <c r="N5" s="575"/>
      <c r="O5" s="575"/>
    </row>
    <row r="6" spans="1:15" s="184" customFormat="1" ht="5.25" customHeight="1" x14ac:dyDescent="0.2">
      <c r="A6" s="120"/>
      <c r="B6" s="120"/>
      <c r="C6" s="120"/>
      <c r="D6" s="120"/>
      <c r="E6" s="120"/>
      <c r="F6" s="120"/>
      <c r="G6" s="576" t="s">
        <v>75</v>
      </c>
      <c r="H6" s="577"/>
      <c r="I6" s="577"/>
      <c r="J6" s="578"/>
      <c r="K6" s="578"/>
      <c r="L6" s="578"/>
      <c r="M6" s="578"/>
      <c r="N6" s="578"/>
      <c r="O6" s="578"/>
    </row>
    <row r="7" spans="1:15" s="11" customFormat="1" ht="8.25" customHeight="1" x14ac:dyDescent="0.2">
      <c r="A7" s="1320"/>
      <c r="B7" s="1320"/>
      <c r="C7" s="1320"/>
      <c r="D7" s="1320"/>
      <c r="E7" s="1320"/>
      <c r="F7" s="1320"/>
      <c r="G7" s="50" t="s">
        <v>77</v>
      </c>
      <c r="H7" s="573"/>
      <c r="I7" s="573"/>
      <c r="J7" s="176"/>
      <c r="K7" s="176"/>
      <c r="L7" s="176"/>
      <c r="M7" s="176"/>
      <c r="N7" s="176"/>
      <c r="O7" s="176"/>
    </row>
    <row r="8" spans="1:15" s="11" customFormat="1" ht="6" customHeight="1" thickBot="1" x14ac:dyDescent="0.25">
      <c r="A8" s="2"/>
      <c r="B8" s="120"/>
      <c r="C8" s="122"/>
      <c r="D8" s="123"/>
      <c r="E8" s="120"/>
      <c r="F8" s="120"/>
      <c r="G8" s="50" t="s">
        <v>78</v>
      </c>
      <c r="H8" s="573"/>
      <c r="I8" s="573"/>
      <c r="J8" s="176"/>
      <c r="K8" s="176"/>
      <c r="L8" s="176"/>
      <c r="M8" s="176"/>
      <c r="N8" s="176"/>
      <c r="O8" s="176"/>
    </row>
    <row r="9" spans="1:15" s="11" customFormat="1" ht="79.150000000000006" customHeight="1" x14ac:dyDescent="0.2">
      <c r="A9" s="1403" t="s">
        <v>988</v>
      </c>
      <c r="B9" s="1309"/>
      <c r="C9" s="366" t="s">
        <v>753</v>
      </c>
      <c r="D9" s="126" t="s">
        <v>1034</v>
      </c>
      <c r="E9" s="126" t="s">
        <v>1035</v>
      </c>
      <c r="F9" s="127" t="s">
        <v>1036</v>
      </c>
      <c r="G9" s="50" t="s">
        <v>79</v>
      </c>
      <c r="H9" s="573"/>
      <c r="I9" s="573"/>
      <c r="J9" s="176"/>
      <c r="K9" s="176"/>
      <c r="L9" s="176"/>
      <c r="M9" s="176"/>
      <c r="N9" s="176"/>
      <c r="O9" s="176"/>
    </row>
    <row r="10" spans="1:15" s="11" customFormat="1" ht="13.5" customHeight="1" thickBot="1" x14ac:dyDescent="0.25">
      <c r="A10" s="1404">
        <v>1</v>
      </c>
      <c r="B10" s="1405"/>
      <c r="C10" s="150">
        <v>2</v>
      </c>
      <c r="D10" s="150">
        <v>3</v>
      </c>
      <c r="E10" s="150">
        <v>4</v>
      </c>
      <c r="F10" s="153">
        <v>5</v>
      </c>
      <c r="G10" s="50" t="s">
        <v>80</v>
      </c>
      <c r="H10" s="573"/>
      <c r="I10" s="573"/>
      <c r="J10" s="176"/>
      <c r="K10" s="176"/>
      <c r="L10" s="176"/>
      <c r="M10" s="176"/>
      <c r="N10" s="176"/>
      <c r="O10" s="176"/>
    </row>
    <row r="11" spans="1:15" s="11" customFormat="1" ht="17.25" customHeight="1" x14ac:dyDescent="0.2">
      <c r="A11" s="1401" t="s">
        <v>964</v>
      </c>
      <c r="B11" s="1402"/>
      <c r="C11" s="366"/>
      <c r="D11" s="579"/>
      <c r="E11" s="580"/>
      <c r="F11" s="581"/>
      <c r="G11" s="50" t="s">
        <v>81</v>
      </c>
      <c r="H11" s="573"/>
      <c r="I11" s="573"/>
      <c r="J11" s="176"/>
      <c r="K11" s="176"/>
      <c r="L11" s="176"/>
      <c r="M11" s="176"/>
      <c r="N11" s="176"/>
      <c r="O11" s="176"/>
    </row>
    <row r="12" spans="1:15" s="11" customFormat="1" ht="17.25" customHeight="1" x14ac:dyDescent="0.2">
      <c r="A12" s="1406" t="s">
        <v>1305</v>
      </c>
      <c r="B12" s="1407"/>
      <c r="C12" s="94" t="s">
        <v>782</v>
      </c>
      <c r="D12" s="361"/>
      <c r="E12" s="437"/>
      <c r="F12" s="582">
        <f t="shared" ref="F12:F18" si="0">ROUND(D12*E12/1000,1)</f>
        <v>0</v>
      </c>
      <c r="G12" s="50"/>
      <c r="H12" s="573"/>
      <c r="I12" s="573"/>
      <c r="J12" s="176"/>
      <c r="K12" s="176"/>
      <c r="L12" s="176"/>
      <c r="M12" s="176"/>
      <c r="N12" s="176"/>
      <c r="O12" s="176"/>
    </row>
    <row r="13" spans="1:15" s="11" customFormat="1" ht="17.25" customHeight="1" x14ac:dyDescent="0.2">
      <c r="A13" s="1406" t="s">
        <v>1306</v>
      </c>
      <c r="B13" s="1407"/>
      <c r="C13" s="94" t="s">
        <v>783</v>
      </c>
      <c r="D13" s="361"/>
      <c r="E13" s="437"/>
      <c r="F13" s="582">
        <f t="shared" si="0"/>
        <v>0</v>
      </c>
      <c r="G13" s="50"/>
      <c r="H13" s="573"/>
      <c r="I13" s="573"/>
      <c r="J13" s="176"/>
      <c r="K13" s="176"/>
      <c r="L13" s="176"/>
      <c r="M13" s="176"/>
      <c r="N13" s="176"/>
      <c r="O13" s="176"/>
    </row>
    <row r="14" spans="1:15" s="11" customFormat="1" ht="18.75" customHeight="1" x14ac:dyDescent="0.2">
      <c r="A14" s="1406" t="s">
        <v>1307</v>
      </c>
      <c r="B14" s="1407"/>
      <c r="C14" s="94" t="s">
        <v>784</v>
      </c>
      <c r="D14" s="361"/>
      <c r="E14" s="437"/>
      <c r="F14" s="582">
        <f t="shared" si="0"/>
        <v>0</v>
      </c>
      <c r="G14" s="50" t="s">
        <v>84</v>
      </c>
      <c r="H14" s="573"/>
      <c r="I14" s="573"/>
      <c r="J14" s="176"/>
      <c r="K14" s="176"/>
      <c r="L14" s="176"/>
      <c r="M14" s="176"/>
      <c r="N14" s="176"/>
      <c r="O14" s="176"/>
    </row>
    <row r="15" spans="1:15" s="11" customFormat="1" ht="17.25" customHeight="1" x14ac:dyDescent="0.2">
      <c r="A15" s="1406" t="s">
        <v>1125</v>
      </c>
      <c r="B15" s="1407"/>
      <c r="C15" s="94" t="s">
        <v>787</v>
      </c>
      <c r="D15" s="361"/>
      <c r="E15" s="437"/>
      <c r="F15" s="582">
        <f t="shared" si="0"/>
        <v>0</v>
      </c>
      <c r="G15" s="50" t="s">
        <v>85</v>
      </c>
      <c r="H15" s="573"/>
      <c r="I15" s="573"/>
      <c r="J15" s="176"/>
      <c r="K15" s="176"/>
      <c r="L15" s="176"/>
      <c r="M15" s="573"/>
      <c r="N15" s="176"/>
      <c r="O15" s="176"/>
    </row>
    <row r="16" spans="1:15" s="11" customFormat="1" ht="17.25" customHeight="1" x14ac:dyDescent="0.2">
      <c r="A16" s="1406" t="s">
        <v>1308</v>
      </c>
      <c r="B16" s="1407"/>
      <c r="C16" s="94" t="s">
        <v>788</v>
      </c>
      <c r="D16" s="755"/>
      <c r="E16" s="451"/>
      <c r="F16" s="582">
        <f t="shared" si="0"/>
        <v>0</v>
      </c>
      <c r="G16" s="50"/>
      <c r="H16" s="573"/>
      <c r="I16" s="573"/>
      <c r="J16" s="176"/>
      <c r="K16" s="176"/>
      <c r="L16" s="176"/>
      <c r="M16" s="573"/>
      <c r="N16" s="176"/>
      <c r="O16" s="176"/>
    </row>
    <row r="17" spans="1:15" s="11" customFormat="1" ht="17.25" customHeight="1" x14ac:dyDescent="0.2">
      <c r="A17" s="1408"/>
      <c r="B17" s="1409"/>
      <c r="C17" s="94" t="s">
        <v>789</v>
      </c>
      <c r="D17" s="755"/>
      <c r="E17" s="451"/>
      <c r="F17" s="582">
        <f t="shared" si="0"/>
        <v>0</v>
      </c>
      <c r="G17" s="50"/>
      <c r="H17" s="573"/>
      <c r="I17" s="573"/>
      <c r="J17" s="176"/>
      <c r="K17" s="176"/>
      <c r="L17" s="176"/>
      <c r="M17" s="573"/>
      <c r="N17" s="176"/>
      <c r="O17" s="176"/>
    </row>
    <row r="18" spans="1:15" s="11" customFormat="1" ht="17.25" customHeight="1" thickBot="1" x14ac:dyDescent="0.25">
      <c r="A18" s="1408"/>
      <c r="B18" s="1409"/>
      <c r="C18" s="94" t="s">
        <v>790</v>
      </c>
      <c r="D18" s="755"/>
      <c r="E18" s="451"/>
      <c r="F18" s="582">
        <f t="shared" si="0"/>
        <v>0</v>
      </c>
      <c r="G18" s="50"/>
      <c r="H18" s="573"/>
      <c r="I18" s="573"/>
      <c r="J18" s="176"/>
      <c r="K18" s="176"/>
      <c r="L18" s="176"/>
      <c r="M18" s="573"/>
      <c r="N18" s="176"/>
      <c r="O18" s="176"/>
    </row>
    <row r="19" spans="1:15" s="11" customFormat="1" ht="17.25" customHeight="1" thickBot="1" x14ac:dyDescent="0.25">
      <c r="A19" s="1336" t="s">
        <v>1312</v>
      </c>
      <c r="B19" s="1400"/>
      <c r="C19" s="46" t="s">
        <v>781</v>
      </c>
      <c r="D19" s="401" t="s">
        <v>845</v>
      </c>
      <c r="E19" s="400" t="s">
        <v>845</v>
      </c>
      <c r="F19" s="584">
        <f>SUM(F12:F18)</f>
        <v>0</v>
      </c>
      <c r="G19" s="50" t="s">
        <v>87</v>
      </c>
      <c r="H19" s="573"/>
      <c r="I19" s="573"/>
      <c r="J19" s="176"/>
      <c r="K19" s="176"/>
      <c r="L19" s="176"/>
      <c r="M19" s="176"/>
      <c r="N19" s="176"/>
      <c r="O19" s="176"/>
    </row>
    <row r="20" spans="1:15" s="11" customFormat="1" ht="17.25" customHeight="1" x14ac:dyDescent="0.2">
      <c r="A20" s="1401" t="s">
        <v>969</v>
      </c>
      <c r="B20" s="1402"/>
      <c r="C20" s="585"/>
      <c r="D20" s="586"/>
      <c r="E20" s="580"/>
      <c r="F20" s="581"/>
      <c r="G20" s="50" t="s">
        <v>88</v>
      </c>
      <c r="H20" s="573"/>
      <c r="I20" s="573"/>
      <c r="J20" s="176"/>
      <c r="K20" s="176"/>
      <c r="L20" s="176"/>
      <c r="M20" s="176"/>
      <c r="N20" s="176"/>
      <c r="O20" s="176"/>
    </row>
    <row r="21" spans="1:15" s="11" customFormat="1" ht="17.25" customHeight="1" x14ac:dyDescent="0.2">
      <c r="A21" s="1410" t="s">
        <v>1309</v>
      </c>
      <c r="B21" s="1411"/>
      <c r="C21" s="94" t="s">
        <v>794</v>
      </c>
      <c r="D21" s="361"/>
      <c r="E21" s="437"/>
      <c r="F21" s="582">
        <f t="shared" ref="F21:F28" si="1">ROUND(D21*E21/1000,1)</f>
        <v>0</v>
      </c>
      <c r="G21" s="50" t="s">
        <v>89</v>
      </c>
      <c r="H21" s="573"/>
      <c r="I21" s="573"/>
      <c r="J21" s="176"/>
      <c r="K21" s="176"/>
      <c r="L21" s="176"/>
      <c r="M21" s="176"/>
      <c r="N21" s="176"/>
      <c r="O21" s="176"/>
    </row>
    <row r="22" spans="1:15" s="11" customFormat="1" x14ac:dyDescent="0.2">
      <c r="A22" s="1410" t="s">
        <v>1310</v>
      </c>
      <c r="B22" s="1411"/>
      <c r="C22" s="94" t="s">
        <v>795</v>
      </c>
      <c r="D22" s="361"/>
      <c r="E22" s="437"/>
      <c r="F22" s="582">
        <f t="shared" si="1"/>
        <v>0</v>
      </c>
      <c r="G22" s="50" t="s">
        <v>90</v>
      </c>
      <c r="H22" s="573"/>
      <c r="I22" s="573"/>
      <c r="J22" s="176"/>
      <c r="K22" s="176"/>
      <c r="L22" s="176"/>
      <c r="M22" s="176"/>
      <c r="N22" s="176"/>
      <c r="O22" s="176"/>
    </row>
    <row r="23" spans="1:15" s="587" customFormat="1" ht="15" customHeight="1" x14ac:dyDescent="0.2">
      <c r="A23" s="1406" t="s">
        <v>1305</v>
      </c>
      <c r="B23" s="1407"/>
      <c r="C23" s="94" t="s">
        <v>796</v>
      </c>
      <c r="D23" s="361"/>
      <c r="E23" s="437"/>
      <c r="F23" s="582">
        <f t="shared" si="1"/>
        <v>0</v>
      </c>
      <c r="G23" s="50" t="s">
        <v>91</v>
      </c>
      <c r="H23" s="573"/>
      <c r="I23" s="573"/>
      <c r="J23" s="176"/>
      <c r="K23" s="176"/>
      <c r="L23" s="176"/>
      <c r="M23" s="573"/>
      <c r="N23" s="176"/>
      <c r="O23" s="176"/>
    </row>
    <row r="24" spans="1:15" s="587" customFormat="1" ht="17.25" customHeight="1" x14ac:dyDescent="0.2">
      <c r="A24" s="1007" t="s">
        <v>1306</v>
      </c>
      <c r="B24" s="1008"/>
      <c r="C24" s="94" t="s">
        <v>797</v>
      </c>
      <c r="D24" s="361"/>
      <c r="E24" s="437"/>
      <c r="F24" s="582">
        <f t="shared" si="1"/>
        <v>0</v>
      </c>
      <c r="G24" s="50" t="s">
        <v>92</v>
      </c>
      <c r="H24" s="573"/>
      <c r="I24" s="573"/>
      <c r="J24" s="176"/>
      <c r="K24" s="176"/>
      <c r="L24" s="176"/>
      <c r="M24" s="176"/>
      <c r="N24" s="573"/>
      <c r="O24" s="176"/>
    </row>
    <row r="25" spans="1:15" s="587" customFormat="1" ht="17.25" customHeight="1" x14ac:dyDescent="0.2">
      <c r="A25" s="1406" t="s">
        <v>1307</v>
      </c>
      <c r="B25" s="1407"/>
      <c r="C25" s="94" t="s">
        <v>799</v>
      </c>
      <c r="D25" s="755"/>
      <c r="E25" s="451"/>
      <c r="F25" s="582">
        <f t="shared" si="1"/>
        <v>0</v>
      </c>
      <c r="G25" s="50"/>
      <c r="H25" s="573"/>
      <c r="I25" s="573"/>
      <c r="J25" s="176"/>
      <c r="K25" s="176"/>
      <c r="L25" s="176"/>
      <c r="M25" s="176"/>
      <c r="N25" s="573"/>
      <c r="O25" s="176"/>
    </row>
    <row r="26" spans="1:15" s="587" customFormat="1" ht="17.25" customHeight="1" x14ac:dyDescent="0.2">
      <c r="A26" s="1007" t="s">
        <v>1125</v>
      </c>
      <c r="B26" s="1008"/>
      <c r="C26" s="94" t="s">
        <v>800</v>
      </c>
      <c r="D26" s="755"/>
      <c r="E26" s="451"/>
      <c r="F26" s="582">
        <f t="shared" si="1"/>
        <v>0</v>
      </c>
      <c r="G26" s="50"/>
      <c r="H26" s="573"/>
      <c r="I26" s="573"/>
      <c r="J26" s="176"/>
      <c r="K26" s="176"/>
      <c r="L26" s="176"/>
      <c r="M26" s="176"/>
      <c r="N26" s="573"/>
      <c r="O26" s="176"/>
    </row>
    <row r="27" spans="1:15" s="587" customFormat="1" ht="17.25" customHeight="1" x14ac:dyDescent="0.2">
      <c r="A27" s="1406" t="s">
        <v>1311</v>
      </c>
      <c r="B27" s="1407"/>
      <c r="C27" s="94" t="s">
        <v>801</v>
      </c>
      <c r="D27" s="755"/>
      <c r="E27" s="451"/>
      <c r="F27" s="582">
        <f t="shared" si="1"/>
        <v>0</v>
      </c>
      <c r="G27" s="50"/>
      <c r="H27" s="573"/>
      <c r="I27" s="573"/>
      <c r="J27" s="176"/>
      <c r="K27" s="176"/>
      <c r="L27" s="176"/>
      <c r="M27" s="176"/>
      <c r="N27" s="573"/>
      <c r="O27" s="176"/>
    </row>
    <row r="28" spans="1:15" s="587" customFormat="1" ht="17.25" customHeight="1" thickBot="1" x14ac:dyDescent="0.25">
      <c r="A28" s="1412"/>
      <c r="B28" s="1413"/>
      <c r="C28" s="94" t="s">
        <v>802</v>
      </c>
      <c r="D28" s="552"/>
      <c r="E28" s="588"/>
      <c r="F28" s="582">
        <f t="shared" si="1"/>
        <v>0</v>
      </c>
      <c r="G28" s="50" t="s">
        <v>93</v>
      </c>
      <c r="H28" s="573"/>
      <c r="I28" s="573"/>
      <c r="J28" s="176"/>
      <c r="K28" s="176"/>
      <c r="L28" s="176"/>
      <c r="M28" s="573"/>
      <c r="N28" s="176"/>
      <c r="O28" s="176"/>
    </row>
    <row r="29" spans="1:15" s="587" customFormat="1" ht="17.25" customHeight="1" thickBot="1" x14ac:dyDescent="0.25">
      <c r="A29" s="1414" t="s">
        <v>1313</v>
      </c>
      <c r="B29" s="1415"/>
      <c r="C29" s="490" t="s">
        <v>793</v>
      </c>
      <c r="D29" s="589" t="s">
        <v>845</v>
      </c>
      <c r="E29" s="590" t="s">
        <v>845</v>
      </c>
      <c r="F29" s="591">
        <f>SUM(F21:F28)</f>
        <v>0</v>
      </c>
      <c r="G29" s="50" t="s">
        <v>94</v>
      </c>
      <c r="H29" s="573"/>
      <c r="I29" s="573"/>
      <c r="J29" s="176"/>
      <c r="K29" s="176"/>
      <c r="L29" s="176"/>
      <c r="M29" s="176"/>
      <c r="N29" s="176"/>
      <c r="O29" s="176"/>
    </row>
    <row r="30" spans="1:15" s="587" customFormat="1" ht="17.25" customHeight="1" thickBot="1" x14ac:dyDescent="0.25">
      <c r="A30" s="1336" t="s">
        <v>1113</v>
      </c>
      <c r="B30" s="1400"/>
      <c r="C30" s="399" t="s">
        <v>804</v>
      </c>
      <c r="D30" s="401" t="s">
        <v>845</v>
      </c>
      <c r="E30" s="400" t="s">
        <v>845</v>
      </c>
      <c r="F30" s="594">
        <f>F19+F29</f>
        <v>0</v>
      </c>
      <c r="G30" s="50" t="s">
        <v>102</v>
      </c>
      <c r="H30" s="573"/>
      <c r="I30" s="573"/>
      <c r="J30" s="176"/>
      <c r="K30" s="176"/>
      <c r="L30" s="176"/>
      <c r="M30" s="176"/>
      <c r="N30" s="176"/>
      <c r="O30" s="176"/>
    </row>
    <row r="31" spans="1:15" s="587" customFormat="1" x14ac:dyDescent="0.2">
      <c r="A31" s="1315"/>
      <c r="B31" s="1399"/>
      <c r="C31" s="1399"/>
      <c r="D31" s="1399"/>
      <c r="E31" s="1399"/>
      <c r="F31" s="1399"/>
      <c r="G31" s="50" t="s">
        <v>103</v>
      </c>
      <c r="H31" s="573"/>
      <c r="I31" s="573"/>
      <c r="J31" s="176"/>
      <c r="K31" s="176"/>
      <c r="L31" s="176"/>
      <c r="M31" s="176"/>
      <c r="N31" s="176"/>
      <c r="O31" s="176"/>
    </row>
    <row r="32" spans="1:15" x14ac:dyDescent="0.2">
      <c r="G32" s="50" t="s">
        <v>111</v>
      </c>
      <c r="H32" s="573"/>
      <c r="I32" s="573"/>
      <c r="J32" s="176"/>
      <c r="K32" s="176"/>
      <c r="L32" s="176"/>
      <c r="M32" s="176"/>
      <c r="N32" s="176"/>
      <c r="O32" s="176"/>
    </row>
    <row r="33" spans="7:15" ht="12" customHeight="1" x14ac:dyDescent="0.2">
      <c r="G33" s="50" t="s">
        <v>112</v>
      </c>
      <c r="H33" s="573"/>
      <c r="I33" s="573"/>
      <c r="J33" s="176"/>
      <c r="K33" s="176"/>
      <c r="L33" s="176"/>
      <c r="M33" s="176"/>
      <c r="N33" s="176"/>
      <c r="O33" s="176"/>
    </row>
    <row r="34" spans="7:15" ht="11.25" customHeight="1" x14ac:dyDescent="0.2">
      <c r="G34" s="50" t="s">
        <v>1152</v>
      </c>
      <c r="H34" s="573"/>
      <c r="I34" s="573"/>
      <c r="J34" s="176"/>
      <c r="K34" s="176"/>
      <c r="L34" s="176"/>
      <c r="M34" s="176"/>
      <c r="N34" s="176"/>
      <c r="O34" s="176"/>
    </row>
    <row r="35" spans="7:15" x14ac:dyDescent="0.2">
      <c r="G35" s="50" t="s">
        <v>114</v>
      </c>
      <c r="H35" s="573"/>
      <c r="I35" s="573"/>
      <c r="J35" s="176"/>
      <c r="K35" s="176"/>
      <c r="L35" s="176"/>
      <c r="M35" s="176"/>
      <c r="N35" s="176"/>
      <c r="O35" s="176"/>
    </row>
    <row r="36" spans="7:15" ht="12.75" customHeight="1" x14ac:dyDescent="0.2">
      <c r="G36" s="50" t="s">
        <v>115</v>
      </c>
      <c r="H36" s="573"/>
      <c r="I36" s="573"/>
      <c r="J36" s="176"/>
      <c r="K36" s="176"/>
      <c r="L36" s="176"/>
      <c r="M36" s="176"/>
      <c r="N36" s="176"/>
      <c r="O36" s="176"/>
    </row>
    <row r="37" spans="7:15" x14ac:dyDescent="0.2">
      <c r="G37" s="50" t="s">
        <v>116</v>
      </c>
      <c r="H37" s="573"/>
      <c r="I37" s="573"/>
      <c r="J37" s="176"/>
      <c r="K37" s="176"/>
      <c r="L37" s="176"/>
      <c r="M37" s="176"/>
      <c r="N37" s="176"/>
      <c r="O37" s="176"/>
    </row>
    <row r="38" spans="7:15" x14ac:dyDescent="0.2">
      <c r="G38" s="50" t="s">
        <v>117</v>
      </c>
      <c r="H38" s="573"/>
      <c r="I38" s="573"/>
      <c r="J38" s="176"/>
      <c r="K38" s="176"/>
      <c r="L38" s="176"/>
      <c r="M38" s="176"/>
      <c r="N38" s="176"/>
      <c r="O38" s="176"/>
    </row>
    <row r="39" spans="7:15" x14ac:dyDescent="0.2">
      <c r="G39" s="50" t="s">
        <v>118</v>
      </c>
      <c r="H39" s="573"/>
      <c r="I39" s="573"/>
      <c r="J39" s="176"/>
      <c r="K39" s="176"/>
      <c r="L39" s="176"/>
      <c r="M39" s="176"/>
      <c r="N39" s="176"/>
      <c r="O39" s="176"/>
    </row>
    <row r="40" spans="7:15" ht="12.75" customHeight="1" x14ac:dyDescent="0.2">
      <c r="G40" s="50" t="s">
        <v>119</v>
      </c>
      <c r="H40" s="573"/>
      <c r="I40" s="573"/>
      <c r="J40" s="176"/>
      <c r="K40" s="176"/>
      <c r="L40" s="176"/>
      <c r="M40" s="176"/>
      <c r="N40" s="573"/>
      <c r="O40" s="176"/>
    </row>
    <row r="41" spans="7:15" ht="12.75" customHeight="1" x14ac:dyDescent="0.2">
      <c r="G41" s="50" t="s">
        <v>120</v>
      </c>
      <c r="H41" s="573"/>
      <c r="I41" s="573"/>
      <c r="J41" s="176"/>
      <c r="K41" s="176"/>
      <c r="L41" s="176"/>
      <c r="M41" s="176"/>
      <c r="N41" s="176"/>
      <c r="O41" s="176"/>
    </row>
    <row r="42" spans="7:15" ht="12.75" customHeight="1" x14ac:dyDescent="0.2">
      <c r="G42" s="50" t="s">
        <v>121</v>
      </c>
      <c r="H42" s="573"/>
      <c r="I42" s="573"/>
      <c r="J42" s="176"/>
      <c r="K42" s="176"/>
      <c r="L42" s="176"/>
      <c r="M42" s="573"/>
      <c r="N42" s="176"/>
      <c r="O42" s="176"/>
    </row>
    <row r="43" spans="7:15" ht="12.75" customHeight="1" x14ac:dyDescent="0.2">
      <c r="G43" s="50" t="s">
        <v>122</v>
      </c>
      <c r="H43" s="573"/>
      <c r="I43" s="573"/>
      <c r="J43" s="176"/>
      <c r="K43" s="176"/>
      <c r="L43" s="176"/>
      <c r="M43" s="176"/>
      <c r="N43" s="176"/>
      <c r="O43" s="176"/>
    </row>
    <row r="44" spans="7:15" ht="12.75" customHeight="1" x14ac:dyDescent="0.2">
      <c r="G44" s="50" t="s">
        <v>123</v>
      </c>
      <c r="H44" s="573"/>
      <c r="I44" s="573"/>
      <c r="J44" s="176"/>
      <c r="K44" s="176"/>
      <c r="L44" s="176"/>
      <c r="M44" s="573"/>
      <c r="N44" s="176"/>
      <c r="O44" s="176"/>
    </row>
    <row r="45" spans="7:15" ht="12.75" customHeight="1" x14ac:dyDescent="0.2">
      <c r="G45" s="50" t="s">
        <v>1153</v>
      </c>
      <c r="H45" s="573"/>
      <c r="I45" s="573"/>
      <c r="J45" s="176"/>
      <c r="K45" s="176"/>
      <c r="L45" s="176"/>
      <c r="M45" s="573"/>
      <c r="N45" s="176"/>
      <c r="O45" s="176"/>
    </row>
    <row r="46" spans="7:15" ht="12.75" customHeight="1" x14ac:dyDescent="0.2">
      <c r="G46" s="50" t="s">
        <v>125</v>
      </c>
      <c r="H46" s="573"/>
      <c r="I46" s="573"/>
      <c r="J46" s="176"/>
      <c r="K46" s="176"/>
      <c r="L46" s="176"/>
      <c r="M46" s="573"/>
      <c r="N46" s="176"/>
      <c r="O46" s="176"/>
    </row>
    <row r="47" spans="7:15" ht="12.75" customHeight="1" x14ac:dyDescent="0.2">
      <c r="G47" s="50" t="s">
        <v>126</v>
      </c>
      <c r="H47" s="573"/>
      <c r="I47" s="573"/>
      <c r="J47" s="176"/>
      <c r="K47" s="176"/>
      <c r="L47" s="176"/>
      <c r="M47" s="176"/>
      <c r="N47" s="176"/>
      <c r="O47" s="176"/>
    </row>
    <row r="48" spans="7:15" ht="12.75" customHeight="1" x14ac:dyDescent="0.2">
      <c r="G48" s="50" t="s">
        <v>127</v>
      </c>
      <c r="H48" s="573"/>
      <c r="I48" s="573"/>
      <c r="J48" s="176"/>
      <c r="K48" s="176"/>
      <c r="L48" s="176"/>
      <c r="M48" s="176"/>
      <c r="N48" s="176"/>
      <c r="O48" s="176"/>
    </row>
    <row r="49" spans="7:15" x14ac:dyDescent="0.2">
      <c r="G49" s="50" t="s">
        <v>128</v>
      </c>
      <c r="H49" s="573"/>
      <c r="I49" s="573"/>
      <c r="J49" s="176"/>
      <c r="K49" s="176"/>
      <c r="L49" s="176"/>
      <c r="M49" s="176"/>
      <c r="N49" s="176"/>
      <c r="O49" s="176"/>
    </row>
    <row r="50" spans="7:15" x14ac:dyDescent="0.2">
      <c r="G50" s="50" t="s">
        <v>129</v>
      </c>
      <c r="H50" s="573"/>
      <c r="I50" s="573"/>
      <c r="J50" s="176"/>
      <c r="K50" s="176"/>
      <c r="L50" s="176"/>
      <c r="M50" s="176"/>
      <c r="N50" s="176"/>
      <c r="O50" s="176"/>
    </row>
    <row r="51" spans="7:15" x14ac:dyDescent="0.2">
      <c r="G51" s="50" t="s">
        <v>130</v>
      </c>
      <c r="H51" s="573"/>
      <c r="I51" s="573"/>
      <c r="J51" s="176"/>
      <c r="K51" s="176"/>
      <c r="L51" s="176"/>
      <c r="M51" s="573"/>
      <c r="N51" s="176"/>
      <c r="O51" s="176"/>
    </row>
    <row r="52" spans="7:15" ht="12.75" customHeight="1" x14ac:dyDescent="0.2">
      <c r="G52" s="50" t="s">
        <v>131</v>
      </c>
      <c r="H52" s="573"/>
      <c r="I52" s="573"/>
      <c r="J52" s="176"/>
      <c r="K52" s="176"/>
      <c r="L52" s="176"/>
      <c r="M52" s="176"/>
      <c r="N52" s="176"/>
      <c r="O52" s="176"/>
    </row>
    <row r="53" spans="7:15" x14ac:dyDescent="0.2">
      <c r="G53" s="50" t="s">
        <v>132</v>
      </c>
      <c r="H53" s="573"/>
      <c r="I53" s="573"/>
      <c r="J53" s="176"/>
      <c r="K53" s="176"/>
      <c r="L53" s="176"/>
      <c r="M53" s="176"/>
      <c r="N53" s="176"/>
      <c r="O53" s="176"/>
    </row>
    <row r="54" spans="7:15" x14ac:dyDescent="0.2">
      <c r="G54" s="50" t="s">
        <v>133</v>
      </c>
      <c r="H54" s="573"/>
      <c r="I54" s="573"/>
      <c r="J54" s="176"/>
      <c r="K54" s="176"/>
      <c r="L54" s="176"/>
      <c r="M54" s="573"/>
      <c r="N54" s="176"/>
      <c r="O54" s="176"/>
    </row>
    <row r="55" spans="7:15" ht="12.75" customHeight="1" x14ac:dyDescent="0.2">
      <c r="G55" s="50" t="s">
        <v>134</v>
      </c>
      <c r="H55" s="573"/>
      <c r="I55" s="573"/>
      <c r="J55" s="176"/>
      <c r="K55" s="176"/>
      <c r="L55" s="176"/>
      <c r="M55" s="176"/>
      <c r="N55" s="176"/>
      <c r="O55" s="176"/>
    </row>
    <row r="56" spans="7:15" x14ac:dyDescent="0.2">
      <c r="G56" s="50" t="s">
        <v>135</v>
      </c>
      <c r="H56" s="573"/>
      <c r="I56" s="573"/>
      <c r="J56" s="176"/>
      <c r="K56" s="176"/>
      <c r="L56" s="176"/>
      <c r="M56" s="176"/>
      <c r="N56" s="176"/>
      <c r="O56" s="176"/>
    </row>
    <row r="57" spans="7:15" x14ac:dyDescent="0.2">
      <c r="G57" s="50" t="s">
        <v>136</v>
      </c>
      <c r="H57" s="573"/>
      <c r="I57" s="573"/>
      <c r="J57" s="176"/>
      <c r="K57" s="176"/>
      <c r="L57" s="176"/>
      <c r="M57" s="176"/>
      <c r="N57" s="176"/>
      <c r="O57" s="176"/>
    </row>
    <row r="58" spans="7:15" x14ac:dyDescent="0.2">
      <c r="G58" s="50" t="s">
        <v>137</v>
      </c>
      <c r="H58" s="573"/>
      <c r="I58" s="573"/>
      <c r="J58" s="176"/>
      <c r="K58" s="176"/>
      <c r="L58" s="176"/>
      <c r="M58" s="176"/>
      <c r="N58" s="176"/>
      <c r="O58" s="176"/>
    </row>
    <row r="59" spans="7:15" x14ac:dyDescent="0.2">
      <c r="G59" s="50" t="s">
        <v>138</v>
      </c>
      <c r="H59" s="573"/>
      <c r="I59" s="573"/>
      <c r="J59" s="176"/>
      <c r="K59" s="176"/>
      <c r="L59" s="176"/>
      <c r="M59" s="176"/>
      <c r="N59" s="176"/>
      <c r="O59" s="176"/>
    </row>
    <row r="60" spans="7:15" x14ac:dyDescent="0.2">
      <c r="G60" s="50" t="s">
        <v>1154</v>
      </c>
      <c r="H60" s="573"/>
      <c r="I60" s="573"/>
      <c r="J60" s="176"/>
      <c r="K60" s="176"/>
      <c r="L60" s="176"/>
      <c r="M60" s="176"/>
      <c r="N60" s="176"/>
      <c r="O60" s="176"/>
    </row>
    <row r="61" spans="7:15" x14ac:dyDescent="0.2">
      <c r="G61" s="50" t="s">
        <v>140</v>
      </c>
      <c r="H61" s="573"/>
      <c r="I61" s="573"/>
      <c r="J61" s="176"/>
      <c r="K61" s="176"/>
      <c r="L61" s="176"/>
      <c r="M61" s="176"/>
      <c r="N61" s="176"/>
      <c r="O61" s="176"/>
    </row>
    <row r="62" spans="7:15" x14ac:dyDescent="0.2">
      <c r="G62" s="50" t="s">
        <v>141</v>
      </c>
      <c r="H62" s="573"/>
      <c r="I62" s="573"/>
      <c r="J62" s="176"/>
      <c r="K62" s="176"/>
      <c r="L62" s="176"/>
      <c r="M62" s="176"/>
      <c r="N62" s="176"/>
      <c r="O62" s="176"/>
    </row>
    <row r="63" spans="7:15" x14ac:dyDescent="0.2">
      <c r="G63" s="50" t="s">
        <v>142</v>
      </c>
      <c r="H63" s="573"/>
      <c r="I63" s="573"/>
      <c r="J63" s="176"/>
      <c r="K63" s="176"/>
      <c r="L63" s="176"/>
      <c r="M63" s="176"/>
      <c r="N63" s="176"/>
      <c r="O63" s="176"/>
    </row>
    <row r="64" spans="7:15" x14ac:dyDescent="0.2">
      <c r="G64" s="50" t="s">
        <v>143</v>
      </c>
      <c r="H64" s="573"/>
      <c r="I64" s="573"/>
      <c r="J64" s="176"/>
      <c r="K64" s="176"/>
      <c r="L64" s="176"/>
      <c r="M64" s="176"/>
      <c r="N64" s="176"/>
      <c r="O64" s="176"/>
    </row>
    <row r="65" spans="7:15" x14ac:dyDescent="0.2">
      <c r="G65" s="50" t="s">
        <v>144</v>
      </c>
      <c r="H65" s="573"/>
      <c r="I65" s="573"/>
      <c r="J65" s="176"/>
      <c r="K65" s="176"/>
      <c r="L65" s="176"/>
      <c r="M65" s="176"/>
      <c r="N65" s="176"/>
      <c r="O65" s="176"/>
    </row>
    <row r="66" spans="7:15" x14ac:dyDescent="0.2">
      <c r="G66" s="50" t="s">
        <v>145</v>
      </c>
      <c r="H66" s="573"/>
      <c r="I66" s="573"/>
      <c r="J66" s="176"/>
      <c r="K66" s="176"/>
      <c r="L66" s="176"/>
      <c r="M66" s="176"/>
      <c r="N66" s="176"/>
      <c r="O66" s="176"/>
    </row>
    <row r="67" spans="7:15" x14ac:dyDescent="0.2">
      <c r="G67" s="50" t="s">
        <v>146</v>
      </c>
      <c r="H67" s="573"/>
      <c r="I67" s="573"/>
      <c r="J67" s="176"/>
      <c r="K67" s="176"/>
      <c r="L67" s="176"/>
      <c r="M67" s="176"/>
      <c r="N67" s="176"/>
      <c r="O67" s="573"/>
    </row>
    <row r="68" spans="7:15" x14ac:dyDescent="0.2">
      <c r="G68" s="50" t="s">
        <v>147</v>
      </c>
      <c r="H68" s="573"/>
      <c r="I68" s="573"/>
      <c r="J68" s="176"/>
      <c r="K68" s="176"/>
      <c r="L68" s="176"/>
      <c r="M68" s="176"/>
      <c r="N68" s="176"/>
      <c r="O68" s="573"/>
    </row>
    <row r="69" spans="7:15" x14ac:dyDescent="0.2">
      <c r="G69" s="50" t="s">
        <v>148</v>
      </c>
      <c r="H69" s="573"/>
      <c r="I69" s="573"/>
      <c r="J69" s="176"/>
      <c r="K69" s="176"/>
      <c r="L69" s="176"/>
      <c r="M69" s="176"/>
      <c r="N69" s="176"/>
      <c r="O69" s="176"/>
    </row>
    <row r="70" spans="7:15" x14ac:dyDescent="0.2">
      <c r="G70" s="50" t="s">
        <v>149</v>
      </c>
      <c r="H70" s="573"/>
      <c r="I70" s="573"/>
      <c r="J70" s="176"/>
      <c r="K70" s="176"/>
      <c r="L70" s="176"/>
      <c r="M70" s="176"/>
      <c r="N70" s="176"/>
      <c r="O70" s="176"/>
    </row>
    <row r="71" spans="7:15" x14ac:dyDescent="0.2">
      <c r="G71" s="50" t="s">
        <v>150</v>
      </c>
      <c r="H71" s="573"/>
      <c r="I71" s="573"/>
      <c r="J71" s="176"/>
      <c r="K71" s="176"/>
      <c r="L71" s="176"/>
      <c r="M71" s="176"/>
      <c r="N71" s="176"/>
      <c r="O71" s="176"/>
    </row>
    <row r="72" spans="7:15" x14ac:dyDescent="0.2">
      <c r="G72" s="50" t="s">
        <v>151</v>
      </c>
      <c r="H72" s="573"/>
      <c r="I72" s="573"/>
      <c r="J72" s="176"/>
      <c r="K72" s="176"/>
      <c r="L72" s="176"/>
      <c r="M72" s="176"/>
      <c r="N72" s="176"/>
      <c r="O72" s="176"/>
    </row>
    <row r="73" spans="7:15" x14ac:dyDescent="0.2">
      <c r="G73" s="50" t="s">
        <v>152</v>
      </c>
      <c r="H73" s="573"/>
      <c r="I73" s="573"/>
      <c r="J73" s="176"/>
      <c r="K73" s="176"/>
      <c r="L73" s="176"/>
      <c r="M73" s="176"/>
      <c r="N73" s="176"/>
      <c r="O73" s="176"/>
    </row>
    <row r="74" spans="7:15" x14ac:dyDescent="0.2">
      <c r="G74" s="50" t="s">
        <v>153</v>
      </c>
      <c r="H74" s="573"/>
      <c r="I74" s="573"/>
      <c r="J74" s="176"/>
      <c r="K74" s="176"/>
      <c r="L74" s="176"/>
      <c r="M74" s="176"/>
      <c r="N74" s="176"/>
      <c r="O74" s="176"/>
    </row>
    <row r="75" spans="7:15" x14ac:dyDescent="0.2">
      <c r="G75" s="50" t="s">
        <v>154</v>
      </c>
      <c r="H75" s="573"/>
      <c r="I75" s="573"/>
      <c r="J75" s="176"/>
      <c r="K75" s="176"/>
      <c r="L75" s="176"/>
      <c r="M75" s="176"/>
      <c r="N75" s="176"/>
      <c r="O75" s="176"/>
    </row>
  </sheetData>
  <mergeCells count="25">
    <mergeCell ref="A21:B21"/>
    <mergeCell ref="A22:B22"/>
    <mergeCell ref="A23:B23"/>
    <mergeCell ref="A31:F31"/>
    <mergeCell ref="A28:B28"/>
    <mergeCell ref="A29:B29"/>
    <mergeCell ref="A30:B30"/>
    <mergeCell ref="A25:B25"/>
    <mergeCell ref="A27:B27"/>
    <mergeCell ref="A20:B20"/>
    <mergeCell ref="A9:B9"/>
    <mergeCell ref="A10:B10"/>
    <mergeCell ref="A11:B11"/>
    <mergeCell ref="A14:B14"/>
    <mergeCell ref="A15:B15"/>
    <mergeCell ref="A16:B16"/>
    <mergeCell ref="A17:B17"/>
    <mergeCell ref="A18:B18"/>
    <mergeCell ref="A12:B12"/>
    <mergeCell ref="A13:B13"/>
    <mergeCell ref="A2:F2"/>
    <mergeCell ref="A4:F4"/>
    <mergeCell ref="A5:F5"/>
    <mergeCell ref="A7:F7"/>
    <mergeCell ref="A19:B19"/>
  </mergeCells>
  <phoneticPr fontId="52" type="noConversion"/>
  <pageMargins left="0.25" right="0.25" top="0.75" bottom="0.75" header="0.3" footer="0.3"/>
  <pageSetup paperSize="9" scale="85" orientation="portrait" r:id="rId1"/>
  <colBreaks count="1" manualBreakCount="1">
    <brk id="6" max="77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1">
    <tabColor rgb="FFFF0000"/>
    <pageSetUpPr fitToPage="1"/>
  </sheetPr>
  <dimension ref="A1:J69"/>
  <sheetViews>
    <sheetView workbookViewId="0">
      <selection activeCell="E12" sqref="E12"/>
    </sheetView>
  </sheetViews>
  <sheetFormatPr defaultColWidth="9.140625" defaultRowHeight="12.75" x14ac:dyDescent="0.2"/>
  <cols>
    <col min="1" max="1" width="41.140625" style="1" customWidth="1"/>
    <col min="2" max="2" width="15.42578125" style="1" customWidth="1"/>
    <col min="3" max="3" width="6.140625" style="1" customWidth="1"/>
    <col min="4" max="4" width="10.85546875" style="1" customWidth="1"/>
    <col min="5" max="5" width="14.85546875" style="1" customWidth="1"/>
    <col min="6" max="6" width="16.5703125" style="1" customWidth="1"/>
    <col min="7" max="7" width="50.42578125" style="597" customWidth="1"/>
    <col min="8" max="10" width="9.140625" style="597"/>
    <col min="11" max="16384" width="9.140625" style="1"/>
  </cols>
  <sheetData>
    <row r="1" spans="1:10" ht="16.899999999999999" customHeight="1" x14ac:dyDescent="0.2">
      <c r="F1" s="273" t="s">
        <v>1033</v>
      </c>
      <c r="G1" s="595" t="s">
        <v>70</v>
      </c>
      <c r="H1" s="596">
        <v>27250</v>
      </c>
      <c r="I1" s="596">
        <v>337020</v>
      </c>
    </row>
    <row r="2" spans="1:10" ht="58.15" customHeight="1" x14ac:dyDescent="0.2">
      <c r="A2" s="1142" t="s">
        <v>1389</v>
      </c>
      <c r="B2" s="1142"/>
      <c r="C2" s="1142"/>
      <c r="D2" s="1142"/>
      <c r="E2" s="1142"/>
      <c r="F2" s="1142"/>
      <c r="G2" s="595" t="s">
        <v>71</v>
      </c>
      <c r="H2" s="596">
        <v>29722</v>
      </c>
      <c r="I2" s="596">
        <v>155337</v>
      </c>
    </row>
    <row r="3" spans="1:10" ht="5.25" customHeight="1" x14ac:dyDescent="0.2">
      <c r="A3" s="123"/>
      <c r="B3" s="123"/>
      <c r="C3" s="123"/>
      <c r="D3" s="123"/>
      <c r="E3" s="123"/>
      <c r="F3" s="123"/>
      <c r="G3" s="595" t="s">
        <v>72</v>
      </c>
      <c r="H3" s="596">
        <v>31037</v>
      </c>
      <c r="I3" s="596">
        <v>3074527</v>
      </c>
    </row>
    <row r="4" spans="1:10" s="117" customFormat="1" ht="15.6" customHeight="1" x14ac:dyDescent="0.2">
      <c r="A4" s="1190" t="s">
        <v>1375</v>
      </c>
      <c r="B4" s="1190"/>
      <c r="C4" s="1190"/>
      <c r="D4" s="1190"/>
      <c r="E4" s="1190"/>
      <c r="F4" s="1190"/>
      <c r="G4" s="595"/>
      <c r="H4" s="596"/>
      <c r="I4" s="596"/>
      <c r="J4" s="597"/>
    </row>
    <row r="5" spans="1:10" s="2" customFormat="1" ht="15" customHeight="1" x14ac:dyDescent="0.2">
      <c r="A5" s="1139" t="s">
        <v>1100</v>
      </c>
      <c r="B5" s="1139"/>
      <c r="C5" s="1139"/>
      <c r="D5" s="1139"/>
      <c r="E5" s="1139"/>
      <c r="F5" s="1139"/>
      <c r="G5" s="598" t="s">
        <v>74</v>
      </c>
      <c r="H5" s="599">
        <v>26374</v>
      </c>
      <c r="I5" s="599">
        <v>1617160</v>
      </c>
      <c r="J5" s="600"/>
    </row>
    <row r="6" spans="1:10" s="184" customFormat="1" ht="7.5" customHeight="1" x14ac:dyDescent="0.2">
      <c r="A6" s="54"/>
      <c r="B6" s="54"/>
      <c r="C6" s="54"/>
      <c r="D6" s="54"/>
      <c r="E6" s="54"/>
      <c r="F6" s="54"/>
      <c r="G6" s="601" t="s">
        <v>75</v>
      </c>
      <c r="H6" s="602">
        <v>27300</v>
      </c>
      <c r="I6" s="602">
        <v>210906</v>
      </c>
      <c r="J6" s="603"/>
    </row>
    <row r="7" spans="1:10" s="2" customFormat="1" ht="6.75" customHeight="1" thickBot="1" x14ac:dyDescent="0.25">
      <c r="B7" s="120"/>
      <c r="C7" s="122"/>
      <c r="D7" s="123"/>
      <c r="E7" s="120"/>
      <c r="F7" s="120"/>
      <c r="G7" s="598" t="s">
        <v>78</v>
      </c>
      <c r="H7" s="599">
        <v>25857</v>
      </c>
      <c r="I7" s="599">
        <v>309246</v>
      </c>
      <c r="J7" s="600"/>
    </row>
    <row r="8" spans="1:10" s="2" customFormat="1" ht="51" customHeight="1" x14ac:dyDescent="0.2">
      <c r="A8" s="1403" t="s">
        <v>988</v>
      </c>
      <c r="B8" s="1309"/>
      <c r="C8" s="366" t="s">
        <v>753</v>
      </c>
      <c r="D8" s="604" t="s">
        <v>1038</v>
      </c>
      <c r="E8" s="604" t="s">
        <v>1039</v>
      </c>
      <c r="F8" s="474" t="s">
        <v>1040</v>
      </c>
      <c r="G8" s="598" t="s">
        <v>79</v>
      </c>
      <c r="H8" s="599">
        <v>35726</v>
      </c>
      <c r="I8" s="599">
        <v>542345</v>
      </c>
      <c r="J8" s="600"/>
    </row>
    <row r="9" spans="1:10" s="341" customFormat="1" ht="13.5" thickBot="1" x14ac:dyDescent="0.25">
      <c r="A9" s="1404">
        <v>1</v>
      </c>
      <c r="B9" s="1405"/>
      <c r="C9" s="150">
        <v>2</v>
      </c>
      <c r="D9" s="150">
        <v>3</v>
      </c>
      <c r="E9" s="150">
        <v>4</v>
      </c>
      <c r="F9" s="153">
        <v>5</v>
      </c>
      <c r="G9" s="605" t="s">
        <v>80</v>
      </c>
      <c r="H9" s="606">
        <v>49734</v>
      </c>
      <c r="I9" s="606">
        <v>704327</v>
      </c>
      <c r="J9" s="607"/>
    </row>
    <row r="10" spans="1:10" s="341" customFormat="1" x14ac:dyDescent="0.2">
      <c r="A10" s="1401" t="s">
        <v>964</v>
      </c>
      <c r="B10" s="1402"/>
      <c r="C10" s="366"/>
      <c r="D10" s="579"/>
      <c r="E10" s="592"/>
      <c r="F10" s="608"/>
      <c r="G10" s="605" t="s">
        <v>81</v>
      </c>
      <c r="H10" s="606">
        <v>26700</v>
      </c>
      <c r="I10" s="606">
        <v>552779</v>
      </c>
      <c r="J10" s="607"/>
    </row>
    <row r="11" spans="1:10" s="341" customFormat="1" x14ac:dyDescent="0.2">
      <c r="A11" s="1410" t="s">
        <v>1314</v>
      </c>
      <c r="B11" s="1411"/>
      <c r="C11" s="567" t="s">
        <v>782</v>
      </c>
      <c r="D11" s="361">
        <v>0</v>
      </c>
      <c r="E11" s="309">
        <v>0</v>
      </c>
      <c r="F11" s="233">
        <f>ROUND(D11*E11/1000,1)</f>
        <v>0</v>
      </c>
      <c r="G11" s="605" t="s">
        <v>82</v>
      </c>
      <c r="H11" s="606">
        <v>26276</v>
      </c>
      <c r="I11" s="606">
        <v>648917</v>
      </c>
      <c r="J11" s="607"/>
    </row>
    <row r="12" spans="1:10" s="341" customFormat="1" ht="13.5" customHeight="1" x14ac:dyDescent="0.2">
      <c r="A12" s="1416" t="s">
        <v>1315</v>
      </c>
      <c r="B12" s="1417"/>
      <c r="C12" s="567" t="s">
        <v>783</v>
      </c>
      <c r="D12" s="583">
        <v>0</v>
      </c>
      <c r="E12" s="451">
        <v>0</v>
      </c>
      <c r="F12" s="233">
        <f>ROUND(D12*E12/1000,1)</f>
        <v>0</v>
      </c>
      <c r="G12" s="605" t="s">
        <v>83</v>
      </c>
      <c r="H12" s="606">
        <v>80008</v>
      </c>
      <c r="I12" s="606">
        <v>614724</v>
      </c>
      <c r="J12" s="607"/>
    </row>
    <row r="13" spans="1:10" s="341" customFormat="1" ht="13.5" customHeight="1" x14ac:dyDescent="0.2">
      <c r="A13" s="1410"/>
      <c r="B13" s="1411"/>
      <c r="C13" s="567" t="s">
        <v>784</v>
      </c>
      <c r="D13" s="361">
        <v>0</v>
      </c>
      <c r="E13" s="309">
        <v>0</v>
      </c>
      <c r="F13" s="233">
        <f>ROUND(D13*E13/1000,1)</f>
        <v>0</v>
      </c>
      <c r="G13" s="605" t="s">
        <v>84</v>
      </c>
      <c r="H13" s="606">
        <v>27254</v>
      </c>
      <c r="I13" s="606">
        <v>519790</v>
      </c>
      <c r="J13" s="607"/>
    </row>
    <row r="14" spans="1:10" s="341" customFormat="1" x14ac:dyDescent="0.2">
      <c r="A14" s="1410"/>
      <c r="B14" s="1411"/>
      <c r="C14" s="567" t="s">
        <v>787</v>
      </c>
      <c r="D14" s="361">
        <v>0</v>
      </c>
      <c r="E14" s="309">
        <v>0</v>
      </c>
      <c r="F14" s="233">
        <f>ROUND(D14*E14/1000,1)</f>
        <v>0</v>
      </c>
      <c r="G14" s="605" t="s">
        <v>85</v>
      </c>
      <c r="H14" s="606">
        <v>36547</v>
      </c>
      <c r="I14" s="606">
        <v>2932564</v>
      </c>
      <c r="J14" s="607"/>
    </row>
    <row r="15" spans="1:10" s="341" customFormat="1" ht="13.5" thickBot="1" x14ac:dyDescent="0.25">
      <c r="A15" s="1412"/>
      <c r="B15" s="1413"/>
      <c r="C15" s="568" t="s">
        <v>788</v>
      </c>
      <c r="D15" s="552">
        <v>0</v>
      </c>
      <c r="E15" s="609">
        <v>0</v>
      </c>
      <c r="F15" s="233">
        <f>ROUND(D15*E15/1000,1)</f>
        <v>0</v>
      </c>
      <c r="G15" s="605" t="s">
        <v>86</v>
      </c>
      <c r="H15" s="606">
        <v>38172</v>
      </c>
      <c r="I15" s="606">
        <v>179864</v>
      </c>
      <c r="J15" s="607"/>
    </row>
    <row r="16" spans="1:10" s="341" customFormat="1" ht="13.5" thickBot="1" x14ac:dyDescent="0.25">
      <c r="A16" s="1336" t="s">
        <v>1031</v>
      </c>
      <c r="B16" s="1400"/>
      <c r="C16" s="46" t="s">
        <v>781</v>
      </c>
      <c r="D16" s="401" t="s">
        <v>845</v>
      </c>
      <c r="E16" s="401" t="s">
        <v>845</v>
      </c>
      <c r="F16" s="610">
        <f>SUM(F11:F15)</f>
        <v>0</v>
      </c>
      <c r="G16" s="605" t="s">
        <v>87</v>
      </c>
      <c r="H16" s="606">
        <v>29333</v>
      </c>
      <c r="I16" s="606">
        <v>1205013</v>
      </c>
      <c r="J16" s="607"/>
    </row>
    <row r="17" spans="1:10" s="341" customFormat="1" x14ac:dyDescent="0.2">
      <c r="A17" s="1401" t="s">
        <v>969</v>
      </c>
      <c r="B17" s="1402"/>
      <c r="C17" s="366"/>
      <c r="D17" s="579"/>
      <c r="E17" s="579"/>
      <c r="F17" s="608"/>
      <c r="G17" s="605" t="s">
        <v>88</v>
      </c>
      <c r="H17" s="606">
        <v>37546</v>
      </c>
      <c r="I17" s="606">
        <v>397366</v>
      </c>
      <c r="J17" s="607"/>
    </row>
    <row r="18" spans="1:10" s="341" customFormat="1" x14ac:dyDescent="0.2">
      <c r="A18" s="1410"/>
      <c r="B18" s="1411"/>
      <c r="C18" s="567" t="s">
        <v>794</v>
      </c>
      <c r="D18" s="361"/>
      <c r="E18" s="309"/>
      <c r="F18" s="233">
        <f>ROUND(D18*E18/1000,1)</f>
        <v>0</v>
      </c>
      <c r="G18" s="605" t="s">
        <v>89</v>
      </c>
      <c r="H18" s="606">
        <v>26120</v>
      </c>
      <c r="I18" s="606">
        <v>664429</v>
      </c>
      <c r="J18" s="607"/>
    </row>
    <row r="19" spans="1:10" s="341" customFormat="1" x14ac:dyDescent="0.2">
      <c r="A19" s="1410"/>
      <c r="B19" s="1411"/>
      <c r="C19" s="567" t="s">
        <v>795</v>
      </c>
      <c r="D19" s="361">
        <v>0</v>
      </c>
      <c r="E19" s="309">
        <v>0</v>
      </c>
      <c r="F19" s="233">
        <f>ROUND(D19*E19/1000,1)</f>
        <v>0</v>
      </c>
      <c r="G19" s="605" t="s">
        <v>90</v>
      </c>
      <c r="H19" s="606">
        <v>26517</v>
      </c>
      <c r="I19" s="606">
        <v>976947</v>
      </c>
      <c r="J19" s="607"/>
    </row>
    <row r="20" spans="1:10" s="341" customFormat="1" x14ac:dyDescent="0.2">
      <c r="A20" s="1410"/>
      <c r="B20" s="1411"/>
      <c r="C20" s="567" t="s">
        <v>796</v>
      </c>
      <c r="D20" s="361">
        <v>0</v>
      </c>
      <c r="E20" s="309">
        <v>0</v>
      </c>
      <c r="F20" s="233">
        <f>ROUND(D20*E20/1000,1)</f>
        <v>0</v>
      </c>
      <c r="G20" s="605" t="s">
        <v>91</v>
      </c>
      <c r="H20" s="606">
        <v>24280</v>
      </c>
      <c r="I20" s="606">
        <v>1904622</v>
      </c>
      <c r="J20" s="607"/>
    </row>
    <row r="21" spans="1:10" s="341" customFormat="1" x14ac:dyDescent="0.2">
      <c r="A21" s="1410"/>
      <c r="B21" s="1411"/>
      <c r="C21" s="567" t="s">
        <v>797</v>
      </c>
      <c r="D21" s="361">
        <v>0</v>
      </c>
      <c r="E21" s="309">
        <v>0</v>
      </c>
      <c r="F21" s="233">
        <f>ROUND(D21*E21/1000,1)</f>
        <v>0</v>
      </c>
      <c r="G21" s="605" t="s">
        <v>92</v>
      </c>
      <c r="H21" s="606">
        <v>32102</v>
      </c>
      <c r="I21" s="606">
        <v>3981055</v>
      </c>
      <c r="J21" s="607"/>
    </row>
    <row r="22" spans="1:10" s="341" customFormat="1" ht="13.5" thickBot="1" x14ac:dyDescent="0.25">
      <c r="A22" s="1412"/>
      <c r="B22" s="1413"/>
      <c r="C22" s="568" t="s">
        <v>799</v>
      </c>
      <c r="D22" s="552">
        <v>0</v>
      </c>
      <c r="E22" s="609">
        <v>0</v>
      </c>
      <c r="F22" s="233">
        <f>ROUND(D22*E22/1000,1)</f>
        <v>0</v>
      </c>
      <c r="G22" s="605" t="s">
        <v>93</v>
      </c>
      <c r="H22" s="606">
        <v>43008</v>
      </c>
      <c r="I22" s="606">
        <v>2139877</v>
      </c>
      <c r="J22" s="607"/>
    </row>
    <row r="23" spans="1:10" s="341" customFormat="1" ht="13.5" thickBot="1" x14ac:dyDescent="0.25">
      <c r="A23" s="1414" t="s">
        <v>1032</v>
      </c>
      <c r="B23" s="1415"/>
      <c r="C23" s="490" t="s">
        <v>793</v>
      </c>
      <c r="D23" s="589" t="s">
        <v>845</v>
      </c>
      <c r="E23" s="589" t="s">
        <v>845</v>
      </c>
      <c r="F23" s="611">
        <f>SUM(F18:F22)</f>
        <v>0</v>
      </c>
      <c r="G23" s="605" t="s">
        <v>94</v>
      </c>
      <c r="H23" s="606">
        <v>40735</v>
      </c>
      <c r="I23" s="606">
        <v>1493130</v>
      </c>
      <c r="J23" s="607"/>
    </row>
    <row r="24" spans="1:10" s="2" customFormat="1" ht="13.5" thickBot="1" x14ac:dyDescent="0.25">
      <c r="A24" s="1336" t="s">
        <v>1113</v>
      </c>
      <c r="B24" s="1400"/>
      <c r="C24" s="399" t="s">
        <v>804</v>
      </c>
      <c r="D24" s="401" t="s">
        <v>845</v>
      </c>
      <c r="E24" s="400" t="s">
        <v>845</v>
      </c>
      <c r="F24" s="612">
        <f>F16+F23</f>
        <v>0</v>
      </c>
      <c r="G24" s="598" t="s">
        <v>102</v>
      </c>
      <c r="H24" s="599">
        <v>27398</v>
      </c>
      <c r="I24" s="599">
        <v>1177255</v>
      </c>
      <c r="J24" s="600"/>
    </row>
    <row r="25" spans="1:10" s="2" customFormat="1" ht="12" x14ac:dyDescent="0.2">
      <c r="A25" s="1418"/>
      <c r="B25" s="1418"/>
      <c r="C25" s="1418"/>
      <c r="D25" s="1418"/>
      <c r="E25" s="1418"/>
      <c r="F25" s="1418"/>
      <c r="G25" s="598" t="s">
        <v>103</v>
      </c>
      <c r="H25" s="599">
        <v>31059</v>
      </c>
      <c r="I25" s="599">
        <v>1940106</v>
      </c>
      <c r="J25" s="600"/>
    </row>
    <row r="26" spans="1:10" x14ac:dyDescent="0.2">
      <c r="G26" s="595" t="s">
        <v>111</v>
      </c>
      <c r="H26" s="596">
        <v>32475</v>
      </c>
      <c r="I26" s="596">
        <v>2066601</v>
      </c>
    </row>
    <row r="27" spans="1:10" x14ac:dyDescent="0.2">
      <c r="G27" s="595" t="s">
        <v>112</v>
      </c>
      <c r="H27" s="596">
        <v>25580</v>
      </c>
      <c r="I27" s="596">
        <v>1100535</v>
      </c>
    </row>
    <row r="28" spans="1:10" x14ac:dyDescent="0.2">
      <c r="G28" s="595" t="s">
        <v>1152</v>
      </c>
      <c r="H28" s="596">
        <v>25560</v>
      </c>
      <c r="I28" s="596">
        <v>547101</v>
      </c>
    </row>
    <row r="29" spans="1:10" x14ac:dyDescent="0.2">
      <c r="G29" s="595" t="s">
        <v>114</v>
      </c>
      <c r="H29" s="596">
        <v>26585</v>
      </c>
      <c r="I29" s="596">
        <v>738657</v>
      </c>
    </row>
    <row r="30" spans="1:10" x14ac:dyDescent="0.2">
      <c r="G30" s="595" t="s">
        <v>115</v>
      </c>
      <c r="H30" s="596">
        <v>29183</v>
      </c>
      <c r="I30" s="596">
        <v>948216</v>
      </c>
    </row>
    <row r="31" spans="1:10" x14ac:dyDescent="0.2">
      <c r="G31" s="595" t="s">
        <v>116</v>
      </c>
      <c r="H31" s="596">
        <v>38448</v>
      </c>
      <c r="I31" s="596">
        <v>1312214</v>
      </c>
    </row>
    <row r="32" spans="1:10" x14ac:dyDescent="0.2">
      <c r="G32" s="595" t="s">
        <v>117</v>
      </c>
      <c r="H32" s="596">
        <v>30870</v>
      </c>
      <c r="I32" s="596">
        <v>950242</v>
      </c>
    </row>
    <row r="33" spans="7:9" x14ac:dyDescent="0.2">
      <c r="G33" s="595" t="s">
        <v>118</v>
      </c>
      <c r="H33" s="596">
        <v>83226</v>
      </c>
      <c r="I33" s="596">
        <v>111751</v>
      </c>
    </row>
    <row r="34" spans="7:9" x14ac:dyDescent="0.2">
      <c r="G34" s="595" t="s">
        <v>119</v>
      </c>
      <c r="H34" s="596">
        <v>49490</v>
      </c>
      <c r="I34" s="596">
        <v>5540810</v>
      </c>
    </row>
    <row r="35" spans="7:9" x14ac:dyDescent="0.2">
      <c r="G35" s="595" t="s">
        <v>120</v>
      </c>
      <c r="H35" s="596">
        <v>57845</v>
      </c>
      <c r="I35" s="596">
        <v>633618</v>
      </c>
    </row>
    <row r="36" spans="7:9" x14ac:dyDescent="0.2">
      <c r="G36" s="595" t="s">
        <v>121</v>
      </c>
      <c r="H36" s="596">
        <v>34899</v>
      </c>
      <c r="I36" s="596">
        <v>2663616</v>
      </c>
    </row>
    <row r="37" spans="7:9" x14ac:dyDescent="0.2">
      <c r="G37" s="595" t="s">
        <v>122</v>
      </c>
      <c r="H37" s="596">
        <v>31221</v>
      </c>
      <c r="I37" s="596">
        <v>516167</v>
      </c>
    </row>
    <row r="38" spans="7:9" x14ac:dyDescent="0.2">
      <c r="G38" s="595" t="s">
        <v>123</v>
      </c>
      <c r="H38" s="596">
        <v>33972</v>
      </c>
      <c r="I38" s="596">
        <v>2131289</v>
      </c>
    </row>
    <row r="39" spans="7:9" x14ac:dyDescent="0.2">
      <c r="G39" s="595" t="s">
        <v>1153</v>
      </c>
      <c r="H39" s="596">
        <v>33452</v>
      </c>
      <c r="I39" s="596">
        <v>1565520</v>
      </c>
    </row>
    <row r="40" spans="7:9" x14ac:dyDescent="0.2">
      <c r="G40" s="595" t="s">
        <v>125</v>
      </c>
      <c r="H40" s="596">
        <v>27966</v>
      </c>
      <c r="I40" s="596">
        <v>1631760</v>
      </c>
    </row>
    <row r="41" spans="7:9" x14ac:dyDescent="0.2">
      <c r="G41" s="595" t="s">
        <v>126</v>
      </c>
      <c r="H41" s="596">
        <v>27196</v>
      </c>
      <c r="I41" s="596">
        <v>651668</v>
      </c>
    </row>
    <row r="42" spans="7:9" x14ac:dyDescent="0.2">
      <c r="G42" s="595" t="s">
        <v>127</v>
      </c>
      <c r="H42" s="596">
        <v>27459</v>
      </c>
      <c r="I42" s="596">
        <v>1106153</v>
      </c>
    </row>
    <row r="43" spans="7:9" x14ac:dyDescent="0.2">
      <c r="G43" s="595" t="s">
        <v>128</v>
      </c>
      <c r="H43" s="596">
        <v>36869</v>
      </c>
      <c r="I43" s="596">
        <v>2090972</v>
      </c>
    </row>
    <row r="44" spans="7:9" x14ac:dyDescent="0.2">
      <c r="G44" s="595" t="s">
        <v>129</v>
      </c>
      <c r="H44" s="596">
        <v>25694</v>
      </c>
      <c r="I44" s="596">
        <v>560521</v>
      </c>
    </row>
    <row r="45" spans="7:9" x14ac:dyDescent="0.2">
      <c r="G45" s="595" t="s">
        <v>130</v>
      </c>
      <c r="H45" s="596">
        <v>29661</v>
      </c>
      <c r="I45" s="596">
        <v>3279410</v>
      </c>
    </row>
    <row r="46" spans="7:9" x14ac:dyDescent="0.2">
      <c r="G46" s="595" t="s">
        <v>131</v>
      </c>
      <c r="H46" s="596">
        <v>29678</v>
      </c>
      <c r="I46" s="596">
        <v>941910</v>
      </c>
    </row>
    <row r="47" spans="7:9" x14ac:dyDescent="0.2">
      <c r="G47" s="595" t="s">
        <v>132</v>
      </c>
      <c r="H47" s="596">
        <v>32647</v>
      </c>
      <c r="I47" s="596">
        <v>2469659</v>
      </c>
    </row>
    <row r="48" spans="7:9" x14ac:dyDescent="0.2">
      <c r="G48" s="595" t="s">
        <v>133</v>
      </c>
      <c r="H48" s="596">
        <v>26932</v>
      </c>
      <c r="I48" s="596">
        <v>1981318</v>
      </c>
    </row>
    <row r="49" spans="7:9" x14ac:dyDescent="0.2">
      <c r="G49" s="595" t="s">
        <v>134</v>
      </c>
      <c r="H49" s="596">
        <v>68427</v>
      </c>
      <c r="I49" s="596">
        <v>385032</v>
      </c>
    </row>
    <row r="50" spans="7:9" x14ac:dyDescent="0.2">
      <c r="G50" s="595" t="s">
        <v>135</v>
      </c>
      <c r="H50" s="596">
        <v>35999</v>
      </c>
      <c r="I50" s="596">
        <v>3435797</v>
      </c>
    </row>
    <row r="51" spans="7:9" x14ac:dyDescent="0.2">
      <c r="G51" s="595" t="s">
        <v>136</v>
      </c>
      <c r="H51" s="596">
        <v>27282</v>
      </c>
      <c r="I51" s="596">
        <v>796261</v>
      </c>
    </row>
    <row r="52" spans="7:9" x14ac:dyDescent="0.2">
      <c r="G52" s="595" t="s">
        <v>137</v>
      </c>
      <c r="H52" s="596">
        <v>27302</v>
      </c>
      <c r="I52" s="596">
        <v>864614</v>
      </c>
    </row>
    <row r="53" spans="7:9" x14ac:dyDescent="0.2">
      <c r="G53" s="595" t="s">
        <v>138</v>
      </c>
      <c r="H53" s="596">
        <v>30722</v>
      </c>
      <c r="I53" s="596">
        <v>1106891</v>
      </c>
    </row>
    <row r="54" spans="7:9" x14ac:dyDescent="0.2">
      <c r="G54" s="595" t="s">
        <v>1154</v>
      </c>
      <c r="H54" s="596">
        <v>41077</v>
      </c>
      <c r="I54" s="596">
        <v>767697</v>
      </c>
    </row>
    <row r="55" spans="7:9" x14ac:dyDescent="0.2">
      <c r="G55" s="595" t="s">
        <v>140</v>
      </c>
      <c r="H55" s="596">
        <v>31700</v>
      </c>
      <c r="I55" s="596">
        <v>1227356</v>
      </c>
    </row>
    <row r="56" spans="7:9" x14ac:dyDescent="0.2">
      <c r="G56" s="595" t="s">
        <v>141</v>
      </c>
      <c r="H56" s="596">
        <v>42916</v>
      </c>
      <c r="I56" s="596">
        <v>1072940</v>
      </c>
    </row>
    <row r="57" spans="7:9" x14ac:dyDescent="0.2">
      <c r="G57" s="595" t="s">
        <v>142</v>
      </c>
      <c r="H57" s="596">
        <v>26487</v>
      </c>
      <c r="I57" s="596">
        <v>1043727</v>
      </c>
    </row>
    <row r="58" spans="7:9" x14ac:dyDescent="0.2">
      <c r="G58" s="595" t="s">
        <v>143</v>
      </c>
      <c r="H58" s="596">
        <v>34098</v>
      </c>
      <c r="I58" s="596">
        <v>2723860</v>
      </c>
    </row>
    <row r="59" spans="7:9" x14ac:dyDescent="0.2">
      <c r="G59" s="595" t="s">
        <v>144</v>
      </c>
      <c r="H59" s="596">
        <v>38089</v>
      </c>
      <c r="I59" s="596">
        <v>819090</v>
      </c>
    </row>
    <row r="60" spans="7:9" x14ac:dyDescent="0.2">
      <c r="G60" s="595" t="s">
        <v>145</v>
      </c>
      <c r="H60" s="596">
        <v>31575</v>
      </c>
      <c r="I60" s="596">
        <v>1037949</v>
      </c>
    </row>
    <row r="61" spans="7:9" x14ac:dyDescent="0.2">
      <c r="G61" s="595" t="s">
        <v>146</v>
      </c>
      <c r="H61" s="596">
        <v>82593</v>
      </c>
      <c r="I61" s="596">
        <v>7315739</v>
      </c>
    </row>
    <row r="62" spans="7:9" x14ac:dyDescent="0.2">
      <c r="G62" s="595" t="s">
        <v>147</v>
      </c>
      <c r="H62" s="596">
        <v>54444</v>
      </c>
      <c r="I62" s="596">
        <v>3728035</v>
      </c>
    </row>
    <row r="63" spans="7:9" x14ac:dyDescent="0.2">
      <c r="G63" s="595" t="s">
        <v>148</v>
      </c>
      <c r="H63" s="596">
        <v>36829</v>
      </c>
      <c r="I63" s="596">
        <v>132377</v>
      </c>
    </row>
    <row r="64" spans="7:9" x14ac:dyDescent="0.2">
      <c r="G64" s="595" t="s">
        <v>149</v>
      </c>
      <c r="H64" s="596">
        <v>91657</v>
      </c>
      <c r="I64" s="596">
        <v>32924</v>
      </c>
    </row>
    <row r="65" spans="7:9" x14ac:dyDescent="0.2">
      <c r="G65" s="595" t="s">
        <v>150</v>
      </c>
      <c r="H65" s="596">
        <v>80911</v>
      </c>
      <c r="I65" s="596">
        <v>1117381</v>
      </c>
    </row>
    <row r="66" spans="7:9" x14ac:dyDescent="0.2">
      <c r="G66" s="595" t="s">
        <v>151</v>
      </c>
      <c r="H66" s="596">
        <v>97495</v>
      </c>
      <c r="I66" s="596">
        <v>34744</v>
      </c>
    </row>
    <row r="67" spans="7:9" x14ac:dyDescent="0.2">
      <c r="G67" s="595" t="s">
        <v>152</v>
      </c>
      <c r="H67" s="596">
        <v>87911</v>
      </c>
      <c r="I67" s="596">
        <v>363091</v>
      </c>
    </row>
    <row r="68" spans="7:9" x14ac:dyDescent="0.2">
      <c r="G68" s="595" t="s">
        <v>153</v>
      </c>
      <c r="H68" s="596">
        <v>21619</v>
      </c>
      <c r="I68" s="596">
        <v>1510328</v>
      </c>
    </row>
    <row r="69" spans="7:9" x14ac:dyDescent="0.2">
      <c r="G69" s="595" t="s">
        <v>154</v>
      </c>
      <c r="H69" s="596">
        <v>21329</v>
      </c>
      <c r="I69" s="596">
        <v>304126</v>
      </c>
    </row>
  </sheetData>
  <mergeCells count="21">
    <mergeCell ref="A18:B18"/>
    <mergeCell ref="A19:B19"/>
    <mergeCell ref="A20:B20"/>
    <mergeCell ref="A25:F25"/>
    <mergeCell ref="A21:B21"/>
    <mergeCell ref="A22:B22"/>
    <mergeCell ref="A23:B23"/>
    <mergeCell ref="A24:B24"/>
    <mergeCell ref="A17:B17"/>
    <mergeCell ref="A8:B8"/>
    <mergeCell ref="A9:B9"/>
    <mergeCell ref="A10:B10"/>
    <mergeCell ref="A11:B11"/>
    <mergeCell ref="A12:B12"/>
    <mergeCell ref="A13:B13"/>
    <mergeCell ref="A16:B16"/>
    <mergeCell ref="A2:F2"/>
    <mergeCell ref="A4:F4"/>
    <mergeCell ref="A5:F5"/>
    <mergeCell ref="A14:B14"/>
    <mergeCell ref="A15:B15"/>
  </mergeCells>
  <pageMargins left="0.25" right="0.25" top="0.75" bottom="0.75" header="0.3" footer="0.3"/>
  <pageSetup paperSize="9" scale="96" orientation="portrait" r:id="rId1"/>
  <colBreaks count="2" manualBreakCount="2">
    <brk id="6" max="77" man="1"/>
    <brk id="18" max="77" man="1"/>
  </colBreaks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pageSetUpPr fitToPage="1"/>
  </sheetPr>
  <dimension ref="A1:J82"/>
  <sheetViews>
    <sheetView topLeftCell="A13" zoomScale="130" zoomScaleNormal="130" workbookViewId="0">
      <selection activeCell="E28" sqref="E28"/>
    </sheetView>
  </sheetViews>
  <sheetFormatPr defaultColWidth="9.140625" defaultRowHeight="12.75" x14ac:dyDescent="0.2"/>
  <cols>
    <col min="1" max="1" width="46.42578125" style="1" customWidth="1"/>
    <col min="2" max="2" width="4.7109375" style="1" customWidth="1"/>
    <col min="3" max="3" width="13.28515625" style="1" customWidth="1"/>
    <col min="4" max="4" width="12" style="1" customWidth="1"/>
    <col min="5" max="5" width="11.28515625" style="1" customWidth="1"/>
    <col min="6" max="6" width="12.140625" style="1" customWidth="1"/>
    <col min="7" max="7" width="62.7109375" style="1" customWidth="1"/>
    <col min="8" max="16384" width="9.140625" style="1"/>
  </cols>
  <sheetData>
    <row r="1" spans="1:10" ht="14.25" customHeight="1" x14ac:dyDescent="0.2">
      <c r="E1" s="1137" t="s">
        <v>1037</v>
      </c>
      <c r="F1" s="1137"/>
      <c r="G1" s="531" t="s">
        <v>70</v>
      </c>
      <c r="H1" s="538">
        <v>27250</v>
      </c>
      <c r="I1" s="538">
        <v>337020</v>
      </c>
    </row>
    <row r="2" spans="1:10" ht="45" customHeight="1" x14ac:dyDescent="0.2">
      <c r="A2" s="1142" t="s">
        <v>1390</v>
      </c>
      <c r="B2" s="1142"/>
      <c r="C2" s="1142"/>
      <c r="D2" s="1142"/>
      <c r="E2" s="1142"/>
      <c r="F2" s="1142"/>
      <c r="G2" s="531" t="s">
        <v>71</v>
      </c>
      <c r="H2" s="538">
        <v>29722</v>
      </c>
      <c r="I2" s="538">
        <v>155337</v>
      </c>
    </row>
    <row r="3" spans="1:10" ht="5.25" customHeight="1" x14ac:dyDescent="0.2">
      <c r="A3" s="123"/>
      <c r="B3" s="123"/>
      <c r="C3" s="123"/>
      <c r="D3" s="123"/>
      <c r="E3" s="123"/>
      <c r="F3" s="123"/>
      <c r="G3" s="531" t="s">
        <v>72</v>
      </c>
      <c r="H3" s="538">
        <v>31037</v>
      </c>
      <c r="I3" s="538">
        <v>3074527</v>
      </c>
    </row>
    <row r="4" spans="1:10" s="117" customFormat="1" ht="14.45" customHeight="1" x14ac:dyDescent="0.2">
      <c r="A4" s="1190" t="s">
        <v>1377</v>
      </c>
      <c r="B4" s="1190"/>
      <c r="C4" s="1190"/>
      <c r="D4" s="1190"/>
      <c r="E4" s="1190"/>
      <c r="F4" s="1190"/>
      <c r="G4" s="531"/>
      <c r="H4" s="538"/>
      <c r="I4" s="538"/>
    </row>
    <row r="5" spans="1:10" s="117" customFormat="1" ht="13.5" customHeight="1" x14ac:dyDescent="0.2">
      <c r="A5" s="1421" t="s">
        <v>1100</v>
      </c>
      <c r="B5" s="1421"/>
      <c r="C5" s="1421"/>
      <c r="D5" s="1421"/>
      <c r="E5" s="1421"/>
      <c r="F5" s="1150"/>
      <c r="G5" s="531" t="s">
        <v>74</v>
      </c>
      <c r="H5" s="538">
        <v>26374</v>
      </c>
      <c r="I5" s="538">
        <v>1617160</v>
      </c>
    </row>
    <row r="6" spans="1:10" s="616" customFormat="1" ht="6.75" customHeight="1" x14ac:dyDescent="0.2">
      <c r="A6" s="613"/>
      <c r="B6" s="613"/>
      <c r="C6" s="613"/>
      <c r="D6" s="613"/>
      <c r="E6" s="613"/>
      <c r="F6" s="614"/>
      <c r="G6" s="536" t="s">
        <v>75</v>
      </c>
      <c r="H6" s="615">
        <v>27300</v>
      </c>
      <c r="I6" s="615">
        <v>210906</v>
      </c>
    </row>
    <row r="7" spans="1:10" s="11" customFormat="1" ht="9.75" customHeight="1" x14ac:dyDescent="0.2">
      <c r="A7" s="1422"/>
      <c r="B7" s="1422"/>
      <c r="C7" s="1422"/>
      <c r="D7" s="1422"/>
      <c r="E7" s="1422"/>
      <c r="F7" s="1423"/>
      <c r="G7" s="531" t="s">
        <v>77</v>
      </c>
      <c r="H7" s="538">
        <v>24921</v>
      </c>
      <c r="I7" s="538">
        <v>213622</v>
      </c>
      <c r="J7" s="617"/>
    </row>
    <row r="8" spans="1:10" s="11" customFormat="1" ht="7.5" customHeight="1" thickBot="1" x14ac:dyDescent="0.25">
      <c r="A8" s="1419"/>
      <c r="B8" s="1419"/>
      <c r="C8" s="1419"/>
      <c r="D8" s="1419"/>
      <c r="E8" s="1419"/>
      <c r="F8" s="1420"/>
      <c r="G8" s="546" t="s">
        <v>78</v>
      </c>
      <c r="H8" s="547">
        <v>25857</v>
      </c>
      <c r="I8" s="547">
        <v>309246</v>
      </c>
    </row>
    <row r="9" spans="1:10" s="11" customFormat="1" ht="131.25" customHeight="1" x14ac:dyDescent="0.2">
      <c r="A9" s="618" t="s">
        <v>1042</v>
      </c>
      <c r="B9" s="619" t="s">
        <v>753</v>
      </c>
      <c r="C9" s="619" t="s">
        <v>1043</v>
      </c>
      <c r="D9" s="619" t="s">
        <v>1360</v>
      </c>
      <c r="E9" s="619" t="s">
        <v>1359</v>
      </c>
      <c r="F9" s="620" t="s">
        <v>1044</v>
      </c>
      <c r="G9" s="546" t="s">
        <v>79</v>
      </c>
      <c r="H9" s="547">
        <v>35726</v>
      </c>
      <c r="I9" s="547">
        <v>542345</v>
      </c>
    </row>
    <row r="10" spans="1:10" s="11" customFormat="1" ht="12" customHeight="1" thickBot="1" x14ac:dyDescent="0.25">
      <c r="A10" s="621">
        <v>1</v>
      </c>
      <c r="B10" s="622">
        <v>2</v>
      </c>
      <c r="C10" s="622">
        <v>3</v>
      </c>
      <c r="D10" s="622">
        <v>4</v>
      </c>
      <c r="E10" s="623">
        <v>5</v>
      </c>
      <c r="F10" s="624">
        <v>6</v>
      </c>
      <c r="G10" s="546" t="s">
        <v>80</v>
      </c>
      <c r="H10" s="547">
        <v>49734</v>
      </c>
      <c r="I10" s="547">
        <v>704327</v>
      </c>
    </row>
    <row r="11" spans="1:10" s="11" customFormat="1" x14ac:dyDescent="0.2">
      <c r="A11" s="625" t="s">
        <v>1045</v>
      </c>
      <c r="B11" s="17"/>
      <c r="C11" s="626"/>
      <c r="D11" s="627"/>
      <c r="E11" s="628"/>
      <c r="F11" s="629"/>
      <c r="G11" s="546" t="s">
        <v>81</v>
      </c>
      <c r="H11" s="547">
        <v>26700</v>
      </c>
      <c r="I11" s="547">
        <v>552779</v>
      </c>
    </row>
    <row r="12" spans="1:10" s="11" customFormat="1" x14ac:dyDescent="0.2">
      <c r="A12" s="522" t="s">
        <v>1046</v>
      </c>
      <c r="B12" s="8" t="s">
        <v>782</v>
      </c>
      <c r="C12" s="361"/>
      <c r="D12" s="208"/>
      <c r="E12" s="309">
        <v>0</v>
      </c>
      <c r="F12" s="233">
        <f>ROUND(C12*D12*E12/1000,1)</f>
        <v>0</v>
      </c>
      <c r="G12" s="546" t="s">
        <v>82</v>
      </c>
      <c r="H12" s="547">
        <v>26276</v>
      </c>
      <c r="I12" s="547">
        <v>648917</v>
      </c>
    </row>
    <row r="13" spans="1:10" s="11" customFormat="1" x14ac:dyDescent="0.2">
      <c r="A13" s="522" t="s">
        <v>1334</v>
      </c>
      <c r="B13" s="8" t="s">
        <v>783</v>
      </c>
      <c r="C13" s="361"/>
      <c r="D13" s="208"/>
      <c r="E13" s="309">
        <v>0</v>
      </c>
      <c r="F13" s="233">
        <f>ROUND(C13*D13*E13/1000,1)</f>
        <v>0</v>
      </c>
      <c r="G13" s="546" t="s">
        <v>83</v>
      </c>
      <c r="H13" s="547">
        <v>80008</v>
      </c>
      <c r="I13" s="547">
        <v>614724</v>
      </c>
    </row>
    <row r="14" spans="1:10" s="11" customFormat="1" x14ac:dyDescent="0.2">
      <c r="A14" s="522" t="s">
        <v>1335</v>
      </c>
      <c r="B14" s="8" t="s">
        <v>784</v>
      </c>
      <c r="C14" s="361"/>
      <c r="D14" s="208"/>
      <c r="E14" s="309">
        <v>0</v>
      </c>
      <c r="F14" s="233">
        <f>ROUND(C14*D14*E14/1000,1)</f>
        <v>0</v>
      </c>
      <c r="G14" s="546" t="s">
        <v>84</v>
      </c>
      <c r="H14" s="547">
        <v>27254</v>
      </c>
      <c r="I14" s="547">
        <v>519790</v>
      </c>
    </row>
    <row r="15" spans="1:10" s="11" customFormat="1" ht="25.5" x14ac:dyDescent="0.2">
      <c r="A15" s="522" t="s">
        <v>1047</v>
      </c>
      <c r="B15" s="8" t="s">
        <v>787</v>
      </c>
      <c r="C15" s="361"/>
      <c r="D15" s="208"/>
      <c r="E15" s="309">
        <v>0</v>
      </c>
      <c r="F15" s="233">
        <f>ROUND(C15*D15*E15/1000,1)</f>
        <v>0</v>
      </c>
      <c r="G15" s="546" t="s">
        <v>85</v>
      </c>
      <c r="H15" s="547">
        <v>36547</v>
      </c>
      <c r="I15" s="547">
        <v>2932564</v>
      </c>
    </row>
    <row r="16" spans="1:10" s="11" customFormat="1" ht="28.5" customHeight="1" thickBot="1" x14ac:dyDescent="0.25">
      <c r="A16" s="522" t="s">
        <v>1048</v>
      </c>
      <c r="B16" s="8" t="s">
        <v>788</v>
      </c>
      <c r="C16" s="630" t="s">
        <v>15</v>
      </c>
      <c r="D16" s="630"/>
      <c r="E16" s="630" t="s">
        <v>15</v>
      </c>
      <c r="F16" s="631"/>
      <c r="G16" s="546" t="s">
        <v>86</v>
      </c>
      <c r="H16" s="547">
        <v>38172</v>
      </c>
      <c r="I16" s="547">
        <v>179864</v>
      </c>
    </row>
    <row r="17" spans="1:9" s="617" customFormat="1" ht="28.5" customHeight="1" thickBot="1" x14ac:dyDescent="0.25">
      <c r="A17" s="635" t="s">
        <v>1050</v>
      </c>
      <c r="B17" s="636" t="s">
        <v>781</v>
      </c>
      <c r="C17" s="637" t="s">
        <v>15</v>
      </c>
      <c r="D17" s="637"/>
      <c r="E17" s="637" t="s">
        <v>15</v>
      </c>
      <c r="F17" s="611">
        <f>SUM(F12:F16)</f>
        <v>0</v>
      </c>
      <c r="G17" s="531" t="s">
        <v>91</v>
      </c>
      <c r="H17" s="538">
        <v>24280</v>
      </c>
      <c r="I17" s="538">
        <v>1904622</v>
      </c>
    </row>
    <row r="18" spans="1:9" s="617" customFormat="1" ht="18" customHeight="1" x14ac:dyDescent="0.2">
      <c r="A18" s="625" t="s">
        <v>969</v>
      </c>
      <c r="B18" s="17"/>
      <c r="C18" s="626"/>
      <c r="D18" s="627"/>
      <c r="E18" s="638"/>
      <c r="F18" s="629"/>
      <c r="G18" s="531" t="s">
        <v>92</v>
      </c>
      <c r="H18" s="538">
        <v>32102</v>
      </c>
      <c r="I18" s="538">
        <v>3981055</v>
      </c>
    </row>
    <row r="19" spans="1:9" s="617" customFormat="1" x14ac:dyDescent="0.2">
      <c r="A19" s="84" t="s">
        <v>1339</v>
      </c>
      <c r="B19" s="8" t="s">
        <v>949</v>
      </c>
      <c r="C19" s="361"/>
      <c r="D19" s="208"/>
      <c r="E19" s="309">
        <v>0</v>
      </c>
      <c r="F19" s="233">
        <f>ROUND(C19*D19*E19/1000,1)</f>
        <v>0</v>
      </c>
      <c r="G19" s="531" t="s">
        <v>93</v>
      </c>
      <c r="H19" s="538">
        <v>43008</v>
      </c>
      <c r="I19" s="538">
        <v>2139877</v>
      </c>
    </row>
    <row r="20" spans="1:9" s="617" customFormat="1" x14ac:dyDescent="0.2">
      <c r="A20" s="84" t="s">
        <v>1335</v>
      </c>
      <c r="B20" s="8" t="s">
        <v>950</v>
      </c>
      <c r="C20" s="361"/>
      <c r="D20" s="208"/>
      <c r="E20" s="309">
        <v>0</v>
      </c>
      <c r="F20" s="233">
        <f>ROUND(C20*D20*E20/1000,1)</f>
        <v>0</v>
      </c>
      <c r="G20" s="531" t="s">
        <v>94</v>
      </c>
      <c r="H20" s="538">
        <v>40735</v>
      </c>
      <c r="I20" s="538">
        <v>1493130</v>
      </c>
    </row>
    <row r="21" spans="1:9" s="617" customFormat="1" ht="38.25" x14ac:dyDescent="0.2">
      <c r="A21" s="84" t="s">
        <v>1337</v>
      </c>
      <c r="B21" s="8" t="s">
        <v>999</v>
      </c>
      <c r="C21" s="361"/>
      <c r="D21" s="208"/>
      <c r="E21" s="309">
        <v>0</v>
      </c>
      <c r="F21" s="233">
        <f>ROUND(C21*D21*E21/1000,1)</f>
        <v>0</v>
      </c>
      <c r="G21" s="531" t="s">
        <v>95</v>
      </c>
      <c r="H21" s="538">
        <v>28677</v>
      </c>
      <c r="I21" s="538">
        <v>1957619</v>
      </c>
    </row>
    <row r="22" spans="1:9" s="617" customFormat="1" ht="29.25" customHeight="1" x14ac:dyDescent="0.2">
      <c r="A22" s="84" t="s">
        <v>65</v>
      </c>
      <c r="B22" s="8" t="s">
        <v>1051</v>
      </c>
      <c r="C22" s="361"/>
      <c r="D22" s="208"/>
      <c r="E22" s="309">
        <v>0</v>
      </c>
      <c r="F22" s="233">
        <f>ROUND(C22*D22*E22/1000,1)</f>
        <v>0</v>
      </c>
      <c r="G22" s="531" t="s">
        <v>96</v>
      </c>
      <c r="H22" s="538">
        <v>45750</v>
      </c>
      <c r="I22" s="538">
        <v>1025799</v>
      </c>
    </row>
    <row r="23" spans="1:9" s="617" customFormat="1" ht="29.25" customHeight="1" x14ac:dyDescent="0.2">
      <c r="A23" s="84" t="s">
        <v>1048</v>
      </c>
      <c r="B23" s="8" t="s">
        <v>1052</v>
      </c>
      <c r="C23" s="630" t="s">
        <v>15</v>
      </c>
      <c r="D23" s="630"/>
      <c r="E23" s="630" t="s">
        <v>15</v>
      </c>
      <c r="F23" s="631">
        <f>SUM(F25:F28)</f>
        <v>0</v>
      </c>
      <c r="G23" s="531" t="s">
        <v>97</v>
      </c>
      <c r="H23" s="538">
        <v>40631</v>
      </c>
      <c r="I23" s="538">
        <v>639378</v>
      </c>
    </row>
    <row r="24" spans="1:9" s="617" customFormat="1" x14ac:dyDescent="0.2">
      <c r="A24" s="18" t="s">
        <v>1049</v>
      </c>
      <c r="B24" s="8"/>
      <c r="C24" s="364"/>
      <c r="D24" s="632"/>
      <c r="E24" s="633"/>
      <c r="F24" s="634"/>
      <c r="G24" s="531" t="s">
        <v>98</v>
      </c>
      <c r="H24" s="538">
        <v>41980</v>
      </c>
      <c r="I24" s="538">
        <v>950437</v>
      </c>
    </row>
    <row r="25" spans="1:9" s="617" customFormat="1" ht="54" customHeight="1" x14ac:dyDescent="0.2">
      <c r="A25" s="639" t="s">
        <v>1338</v>
      </c>
      <c r="B25" s="8" t="s">
        <v>1053</v>
      </c>
      <c r="C25" s="361"/>
      <c r="D25" s="208"/>
      <c r="E25" s="309">
        <v>0</v>
      </c>
      <c r="F25" s="233">
        <f>ROUND(C25*D25*E25/1000,1)</f>
        <v>0</v>
      </c>
      <c r="G25" s="531" t="s">
        <v>99</v>
      </c>
      <c r="H25" s="538">
        <v>31973</v>
      </c>
      <c r="I25" s="538">
        <v>749422</v>
      </c>
    </row>
    <row r="26" spans="1:9" s="617" customFormat="1" ht="15.75" customHeight="1" x14ac:dyDescent="0.2">
      <c r="A26" s="639" t="s">
        <v>1336</v>
      </c>
      <c r="B26" s="8" t="s">
        <v>1054</v>
      </c>
      <c r="C26" s="361"/>
      <c r="D26" s="208"/>
      <c r="E26" s="309">
        <v>0</v>
      </c>
      <c r="F26" s="233">
        <f>ROUND(C26*D26*E26/1000,1)</f>
        <v>0</v>
      </c>
      <c r="G26" s="531" t="s">
        <v>100</v>
      </c>
      <c r="H26" s="538">
        <v>29821</v>
      </c>
      <c r="I26" s="538">
        <v>1238277</v>
      </c>
    </row>
    <row r="27" spans="1:9" s="617" customFormat="1" ht="15.75" customHeight="1" x14ac:dyDescent="0.2">
      <c r="A27" s="640"/>
      <c r="B27" s="641" t="s">
        <v>1055</v>
      </c>
      <c r="C27" s="361"/>
      <c r="D27" s="208"/>
      <c r="E27" s="309">
        <v>0</v>
      </c>
      <c r="F27" s="233">
        <f>ROUND(C27*D27*E27/1000,1)</f>
        <v>0</v>
      </c>
      <c r="G27" s="531"/>
      <c r="H27" s="538"/>
      <c r="I27" s="538"/>
    </row>
    <row r="28" spans="1:9" s="617" customFormat="1" ht="13.5" thickBot="1" x14ac:dyDescent="0.25">
      <c r="A28" s="640"/>
      <c r="B28" s="641" t="s">
        <v>1121</v>
      </c>
      <c r="C28" s="361"/>
      <c r="D28" s="208"/>
      <c r="E28" s="309">
        <v>0</v>
      </c>
      <c r="F28" s="233">
        <f>ROUND(C28*D28*E28/1000,1)</f>
        <v>0</v>
      </c>
      <c r="G28" s="531" t="s">
        <v>101</v>
      </c>
      <c r="H28" s="538">
        <v>24668</v>
      </c>
      <c r="I28" s="538">
        <v>1025305</v>
      </c>
    </row>
    <row r="29" spans="1:9" s="617" customFormat="1" ht="27" customHeight="1" thickBot="1" x14ac:dyDescent="0.25">
      <c r="A29" s="642" t="s">
        <v>1056</v>
      </c>
      <c r="B29" s="643" t="s">
        <v>873</v>
      </c>
      <c r="C29" s="644" t="s">
        <v>15</v>
      </c>
      <c r="D29" s="644" t="s">
        <v>15</v>
      </c>
      <c r="E29" s="644" t="s">
        <v>15</v>
      </c>
      <c r="F29" s="610">
        <f>SUM(F19:F28)</f>
        <v>0</v>
      </c>
      <c r="G29" s="531" t="s">
        <v>102</v>
      </c>
      <c r="H29" s="538">
        <v>27398</v>
      </c>
      <c r="I29" s="538">
        <v>1177255</v>
      </c>
    </row>
    <row r="30" spans="1:9" s="11" customFormat="1" ht="13.5" thickBot="1" x14ac:dyDescent="0.25">
      <c r="A30" s="645" t="s">
        <v>1122</v>
      </c>
      <c r="B30" s="528" t="s">
        <v>1006</v>
      </c>
      <c r="C30" s="593" t="s">
        <v>15</v>
      </c>
      <c r="D30" s="646" t="s">
        <v>15</v>
      </c>
      <c r="E30" s="593" t="s">
        <v>15</v>
      </c>
      <c r="F30" s="228">
        <f>F17+F29</f>
        <v>0</v>
      </c>
      <c r="G30" s="546" t="s">
        <v>112</v>
      </c>
      <c r="H30" s="547">
        <v>25580</v>
      </c>
      <c r="I30" s="547">
        <v>1100535</v>
      </c>
    </row>
    <row r="31" spans="1:9" s="11" customFormat="1" x14ac:dyDescent="0.2">
      <c r="A31" s="1315"/>
      <c r="B31" s="1316"/>
      <c r="C31" s="1316"/>
      <c r="D31" s="1316"/>
      <c r="E31" s="1316"/>
      <c r="F31" s="1316"/>
      <c r="G31" s="546" t="s">
        <v>1152</v>
      </c>
      <c r="H31" s="547">
        <v>25560</v>
      </c>
      <c r="I31" s="547">
        <v>547101</v>
      </c>
    </row>
    <row r="32" spans="1:9" s="11" customFormat="1" ht="14.25" customHeight="1" x14ac:dyDescent="0.2">
      <c r="A32" s="1"/>
      <c r="B32" s="1"/>
      <c r="C32" s="1"/>
      <c r="D32" s="1"/>
      <c r="E32" s="1"/>
      <c r="F32" s="1"/>
      <c r="G32" s="546" t="s">
        <v>120</v>
      </c>
      <c r="H32" s="547">
        <v>57845</v>
      </c>
      <c r="I32" s="547">
        <v>633618</v>
      </c>
    </row>
    <row r="33" spans="1:9" s="11" customFormat="1" ht="13.5" customHeight="1" x14ac:dyDescent="0.2">
      <c r="A33" s="1"/>
      <c r="B33" s="1"/>
      <c r="C33" s="1"/>
      <c r="D33" s="1"/>
      <c r="E33" s="1"/>
      <c r="F33" s="1"/>
      <c r="G33" s="546" t="s">
        <v>121</v>
      </c>
      <c r="H33" s="547">
        <v>34899</v>
      </c>
      <c r="I33" s="547">
        <v>2663616</v>
      </c>
    </row>
    <row r="34" spans="1:9" s="11" customFormat="1" ht="13.5" customHeight="1" x14ac:dyDescent="0.2">
      <c r="A34" s="1"/>
      <c r="B34" s="1"/>
      <c r="C34" s="1"/>
      <c r="D34" s="1"/>
      <c r="E34" s="1"/>
      <c r="F34" s="1"/>
      <c r="G34" s="546" t="s">
        <v>122</v>
      </c>
      <c r="H34" s="547">
        <v>31221</v>
      </c>
      <c r="I34" s="547">
        <v>516167</v>
      </c>
    </row>
    <row r="35" spans="1:9" s="11" customFormat="1" x14ac:dyDescent="0.2">
      <c r="A35" s="1"/>
      <c r="B35" s="1"/>
      <c r="C35" s="1"/>
      <c r="D35" s="1"/>
      <c r="E35" s="1"/>
      <c r="F35" s="1"/>
      <c r="G35" s="546" t="s">
        <v>123</v>
      </c>
      <c r="H35" s="547">
        <v>33972</v>
      </c>
      <c r="I35" s="547">
        <v>2131289</v>
      </c>
    </row>
    <row r="36" spans="1:9" s="11" customFormat="1" x14ac:dyDescent="0.2">
      <c r="A36" s="1"/>
      <c r="B36" s="1"/>
      <c r="C36" s="1"/>
      <c r="D36" s="1"/>
      <c r="E36" s="1"/>
      <c r="F36" s="1"/>
      <c r="G36" s="546" t="s">
        <v>1153</v>
      </c>
      <c r="H36" s="547">
        <v>33452</v>
      </c>
      <c r="I36" s="547">
        <v>1565520</v>
      </c>
    </row>
    <row r="37" spans="1:9" s="11" customFormat="1" x14ac:dyDescent="0.2">
      <c r="A37" s="1"/>
      <c r="B37" s="1"/>
      <c r="C37" s="1"/>
      <c r="D37" s="1"/>
      <c r="E37" s="1"/>
      <c r="F37" s="1"/>
      <c r="G37" s="546" t="s">
        <v>125</v>
      </c>
      <c r="H37" s="547">
        <v>27966</v>
      </c>
      <c r="I37" s="547">
        <v>1631760</v>
      </c>
    </row>
    <row r="38" spans="1:9" s="11" customFormat="1" x14ac:dyDescent="0.2">
      <c r="A38" s="1"/>
      <c r="B38" s="1"/>
      <c r="C38" s="1"/>
      <c r="D38" s="1"/>
      <c r="E38" s="1"/>
      <c r="F38" s="1"/>
      <c r="G38" s="546" t="s">
        <v>126</v>
      </c>
      <c r="H38" s="547">
        <v>27196</v>
      </c>
      <c r="I38" s="547">
        <v>651668</v>
      </c>
    </row>
    <row r="39" spans="1:9" s="11" customFormat="1" x14ac:dyDescent="0.2">
      <c r="A39" s="1"/>
      <c r="B39" s="1"/>
      <c r="C39" s="1"/>
      <c r="D39" s="1"/>
      <c r="E39" s="1"/>
      <c r="F39" s="1"/>
      <c r="G39" s="546" t="s">
        <v>127</v>
      </c>
      <c r="H39" s="547">
        <v>27459</v>
      </c>
      <c r="I39" s="547">
        <v>1106153</v>
      </c>
    </row>
    <row r="40" spans="1:9" s="11" customFormat="1" x14ac:dyDescent="0.2">
      <c r="A40" s="1"/>
      <c r="B40" s="1"/>
      <c r="C40" s="1"/>
      <c r="D40" s="1"/>
      <c r="E40" s="1"/>
      <c r="F40" s="1"/>
      <c r="G40" s="546" t="s">
        <v>128</v>
      </c>
      <c r="H40" s="547">
        <v>36869</v>
      </c>
      <c r="I40" s="547">
        <v>2090972</v>
      </c>
    </row>
    <row r="41" spans="1:9" s="11" customFormat="1" x14ac:dyDescent="0.2">
      <c r="A41" s="1"/>
      <c r="B41" s="1"/>
      <c r="C41" s="1"/>
      <c r="D41" s="1"/>
      <c r="E41" s="1"/>
      <c r="F41" s="1"/>
      <c r="G41" s="546" t="s">
        <v>129</v>
      </c>
      <c r="H41" s="547">
        <v>25694</v>
      </c>
      <c r="I41" s="547">
        <v>560521</v>
      </c>
    </row>
    <row r="42" spans="1:9" s="11" customFormat="1" x14ac:dyDescent="0.2">
      <c r="A42" s="1"/>
      <c r="B42" s="1"/>
      <c r="C42" s="1"/>
      <c r="D42" s="1"/>
      <c r="E42" s="1"/>
      <c r="F42" s="1"/>
      <c r="G42" s="546" t="s">
        <v>130</v>
      </c>
      <c r="H42" s="547">
        <v>29661</v>
      </c>
      <c r="I42" s="547">
        <v>3279410</v>
      </c>
    </row>
    <row r="43" spans="1:9" s="11" customFormat="1" x14ac:dyDescent="0.2">
      <c r="A43" s="1"/>
      <c r="B43" s="1"/>
      <c r="C43" s="1"/>
      <c r="D43" s="1"/>
      <c r="E43" s="1"/>
      <c r="F43" s="1"/>
      <c r="G43" s="546" t="s">
        <v>131</v>
      </c>
      <c r="H43" s="547">
        <v>29678</v>
      </c>
      <c r="I43" s="547">
        <v>941910</v>
      </c>
    </row>
    <row r="44" spans="1:9" s="11" customFormat="1" x14ac:dyDescent="0.2">
      <c r="A44" s="1"/>
      <c r="B44" s="1"/>
      <c r="C44" s="1"/>
      <c r="D44" s="1"/>
      <c r="E44" s="1"/>
      <c r="F44" s="1"/>
      <c r="G44" s="546" t="s">
        <v>132</v>
      </c>
      <c r="H44" s="547">
        <v>32647</v>
      </c>
      <c r="I44" s="547">
        <v>2469659</v>
      </c>
    </row>
    <row r="45" spans="1:9" s="11" customFormat="1" x14ac:dyDescent="0.2">
      <c r="A45" s="1"/>
      <c r="B45" s="1"/>
      <c r="C45" s="1"/>
      <c r="D45" s="1"/>
      <c r="E45" s="1"/>
      <c r="F45" s="1"/>
      <c r="G45" s="546" t="s">
        <v>133</v>
      </c>
      <c r="H45" s="547">
        <v>26932</v>
      </c>
      <c r="I45" s="547">
        <v>1981318</v>
      </c>
    </row>
    <row r="46" spans="1:9" s="11" customFormat="1" x14ac:dyDescent="0.2">
      <c r="A46" s="1"/>
      <c r="B46" s="1"/>
      <c r="C46" s="1"/>
      <c r="D46" s="1"/>
      <c r="E46" s="1"/>
      <c r="F46" s="1"/>
      <c r="G46" s="546" t="s">
        <v>134</v>
      </c>
      <c r="H46" s="547">
        <v>68427</v>
      </c>
      <c r="I46" s="547">
        <v>385032</v>
      </c>
    </row>
    <row r="47" spans="1:9" s="11" customFormat="1" x14ac:dyDescent="0.2">
      <c r="A47" s="1"/>
      <c r="B47" s="1"/>
      <c r="C47" s="1"/>
      <c r="D47" s="1"/>
      <c r="E47" s="1"/>
      <c r="F47" s="1"/>
      <c r="G47" s="546" t="s">
        <v>135</v>
      </c>
      <c r="H47" s="547">
        <v>35999</v>
      </c>
      <c r="I47" s="547">
        <v>3435797</v>
      </c>
    </row>
    <row r="48" spans="1:9" s="11" customFormat="1" x14ac:dyDescent="0.2">
      <c r="A48" s="1"/>
      <c r="B48" s="1"/>
      <c r="C48" s="1"/>
      <c r="D48" s="1"/>
      <c r="E48" s="1"/>
      <c r="F48" s="1"/>
      <c r="G48" s="546" t="s">
        <v>136</v>
      </c>
      <c r="H48" s="547">
        <v>27282</v>
      </c>
      <c r="I48" s="547">
        <v>796261</v>
      </c>
    </row>
    <row r="49" spans="1:10" s="11" customFormat="1" x14ac:dyDescent="0.2">
      <c r="A49" s="1"/>
      <c r="B49" s="1"/>
      <c r="C49" s="1"/>
      <c r="D49" s="1"/>
      <c r="E49" s="1"/>
      <c r="F49" s="1"/>
      <c r="G49" s="546" t="s">
        <v>137</v>
      </c>
      <c r="H49" s="547">
        <v>27302</v>
      </c>
      <c r="I49" s="547">
        <v>864614</v>
      </c>
    </row>
    <row r="50" spans="1:10" s="11" customFormat="1" x14ac:dyDescent="0.2">
      <c r="A50" s="1"/>
      <c r="B50" s="1"/>
      <c r="C50" s="1"/>
      <c r="D50" s="1"/>
      <c r="E50" s="1"/>
      <c r="F50" s="1"/>
      <c r="G50" s="546" t="s">
        <v>138</v>
      </c>
      <c r="H50" s="547">
        <v>30722</v>
      </c>
      <c r="I50" s="547">
        <v>1106891</v>
      </c>
    </row>
    <row r="51" spans="1:10" s="11" customFormat="1" x14ac:dyDescent="0.2">
      <c r="A51" s="1"/>
      <c r="B51" s="1"/>
      <c r="C51" s="1"/>
      <c r="D51" s="1"/>
      <c r="E51" s="1"/>
      <c r="F51" s="1"/>
      <c r="G51" s="546" t="s">
        <v>1154</v>
      </c>
      <c r="H51" s="547">
        <v>41077</v>
      </c>
      <c r="I51" s="547">
        <v>767697</v>
      </c>
    </row>
    <row r="52" spans="1:10" s="11" customFormat="1" x14ac:dyDescent="0.2">
      <c r="A52" s="1"/>
      <c r="B52" s="1"/>
      <c r="C52" s="1"/>
      <c r="D52" s="1"/>
      <c r="E52" s="1"/>
      <c r="F52" s="1"/>
      <c r="G52" s="546" t="s">
        <v>140</v>
      </c>
      <c r="H52" s="547">
        <v>31700</v>
      </c>
      <c r="I52" s="547">
        <v>1227356</v>
      </c>
    </row>
    <row r="53" spans="1:10" s="11" customFormat="1" ht="28.5" customHeight="1" x14ac:dyDescent="0.2">
      <c r="A53" s="1"/>
      <c r="B53" s="1"/>
      <c r="C53" s="1"/>
      <c r="D53" s="1"/>
      <c r="E53" s="1"/>
      <c r="F53" s="1"/>
      <c r="G53" s="546" t="s">
        <v>141</v>
      </c>
      <c r="H53" s="547">
        <v>42916</v>
      </c>
      <c r="I53" s="547">
        <v>1072940</v>
      </c>
    </row>
    <row r="54" spans="1:10" s="11" customFormat="1" x14ac:dyDescent="0.2">
      <c r="A54" s="1"/>
      <c r="B54" s="1"/>
      <c r="C54" s="1"/>
      <c r="D54" s="1"/>
      <c r="E54" s="1"/>
      <c r="F54" s="1"/>
      <c r="G54" s="546" t="s">
        <v>142</v>
      </c>
      <c r="H54" s="547">
        <v>26487</v>
      </c>
      <c r="I54" s="547">
        <v>1043727</v>
      </c>
    </row>
    <row r="55" spans="1:10" s="11" customFormat="1" ht="18" customHeight="1" x14ac:dyDescent="0.2">
      <c r="A55" s="1"/>
      <c r="B55" s="1"/>
      <c r="C55" s="1"/>
      <c r="D55" s="1"/>
      <c r="E55" s="1"/>
      <c r="F55" s="1"/>
      <c r="G55" s="546" t="s">
        <v>143</v>
      </c>
      <c r="H55" s="547">
        <v>34098</v>
      </c>
      <c r="I55" s="547">
        <v>2723860</v>
      </c>
    </row>
    <row r="56" spans="1:10" s="11" customFormat="1" ht="28.5" customHeight="1" x14ac:dyDescent="0.2">
      <c r="A56" s="1"/>
      <c r="B56" s="1"/>
      <c r="C56" s="1"/>
      <c r="D56" s="1"/>
      <c r="E56" s="1"/>
      <c r="F56" s="1"/>
      <c r="G56" s="546" t="s">
        <v>144</v>
      </c>
      <c r="H56" s="547">
        <v>38089</v>
      </c>
      <c r="I56" s="547">
        <v>819090</v>
      </c>
    </row>
    <row r="57" spans="1:10" s="11" customFormat="1" x14ac:dyDescent="0.2">
      <c r="A57" s="1"/>
      <c r="B57" s="1"/>
      <c r="C57" s="1"/>
      <c r="D57" s="1"/>
      <c r="E57" s="1"/>
      <c r="F57" s="1"/>
      <c r="G57" s="546" t="s">
        <v>145</v>
      </c>
      <c r="H57" s="547">
        <v>31575</v>
      </c>
      <c r="I57" s="547">
        <v>1037949</v>
      </c>
    </row>
    <row r="58" spans="1:10" s="617" customFormat="1" ht="26.25" customHeight="1" x14ac:dyDescent="0.2">
      <c r="A58" s="1"/>
      <c r="B58" s="1"/>
      <c r="C58" s="1"/>
      <c r="D58" s="1"/>
      <c r="E58" s="1"/>
      <c r="F58" s="1"/>
      <c r="G58" s="546" t="s">
        <v>146</v>
      </c>
      <c r="H58" s="547">
        <v>82593</v>
      </c>
      <c r="I58" s="547">
        <v>7315739</v>
      </c>
      <c r="J58" s="11"/>
    </row>
    <row r="59" spans="1:10" s="11" customFormat="1" x14ac:dyDescent="0.2">
      <c r="A59" s="1"/>
      <c r="B59" s="1"/>
      <c r="C59" s="1"/>
      <c r="D59" s="1"/>
      <c r="E59" s="1"/>
      <c r="F59" s="1"/>
      <c r="G59" s="531" t="s">
        <v>147</v>
      </c>
      <c r="H59" s="538">
        <v>54444</v>
      </c>
      <c r="I59" s="538">
        <v>3728035</v>
      </c>
      <c r="J59" s="617"/>
    </row>
    <row r="60" spans="1:10" s="617" customFormat="1" x14ac:dyDescent="0.2">
      <c r="A60" s="1"/>
      <c r="B60" s="1"/>
      <c r="C60" s="1"/>
      <c r="D60" s="1"/>
      <c r="E60" s="1"/>
      <c r="F60" s="1"/>
      <c r="G60" s="546" t="s">
        <v>148</v>
      </c>
      <c r="H60" s="547">
        <v>36829</v>
      </c>
      <c r="I60" s="547">
        <v>132377</v>
      </c>
      <c r="J60" s="11"/>
    </row>
    <row r="61" spans="1:10" s="617" customFormat="1" ht="15" customHeight="1" x14ac:dyDescent="0.2">
      <c r="A61" s="1"/>
      <c r="B61" s="1"/>
      <c r="C61" s="1"/>
      <c r="D61" s="1"/>
      <c r="E61" s="1"/>
      <c r="F61" s="1"/>
      <c r="G61" s="531" t="s">
        <v>149</v>
      </c>
      <c r="H61" s="538">
        <v>91657</v>
      </c>
      <c r="I61" s="538">
        <v>32924</v>
      </c>
    </row>
    <row r="62" spans="1:10" s="617" customFormat="1" x14ac:dyDescent="0.2">
      <c r="A62" s="1"/>
      <c r="B62" s="1"/>
      <c r="C62" s="1"/>
      <c r="D62" s="1"/>
      <c r="E62" s="1"/>
      <c r="F62" s="1"/>
      <c r="G62" s="531" t="s">
        <v>150</v>
      </c>
      <c r="H62" s="538">
        <v>80911</v>
      </c>
      <c r="I62" s="538">
        <v>1117381</v>
      </c>
    </row>
    <row r="63" spans="1:10" s="617" customFormat="1" x14ac:dyDescent="0.2">
      <c r="A63" s="1"/>
      <c r="B63" s="1"/>
      <c r="C63" s="1"/>
      <c r="D63" s="1"/>
      <c r="E63" s="1"/>
      <c r="F63" s="1"/>
      <c r="G63" s="531" t="s">
        <v>151</v>
      </c>
      <c r="H63" s="538">
        <v>97495</v>
      </c>
      <c r="I63" s="538">
        <v>34744</v>
      </c>
    </row>
    <row r="64" spans="1:10" s="617" customFormat="1" x14ac:dyDescent="0.2">
      <c r="A64" s="1"/>
      <c r="B64" s="1"/>
      <c r="C64" s="1"/>
      <c r="D64" s="1"/>
      <c r="E64" s="1"/>
      <c r="F64" s="1"/>
      <c r="G64" s="531" t="s">
        <v>152</v>
      </c>
      <c r="H64" s="538">
        <v>87911</v>
      </c>
      <c r="I64" s="538">
        <v>363091</v>
      </c>
    </row>
    <row r="65" spans="1:10" s="617" customFormat="1" x14ac:dyDescent="0.2">
      <c r="A65" s="1"/>
      <c r="B65" s="1"/>
      <c r="C65" s="1"/>
      <c r="D65" s="1"/>
      <c r="E65" s="1"/>
      <c r="F65" s="1"/>
      <c r="G65" s="531" t="s">
        <v>153</v>
      </c>
      <c r="H65" s="538">
        <v>21619</v>
      </c>
      <c r="I65" s="538">
        <v>1510328</v>
      </c>
    </row>
    <row r="66" spans="1:10" s="617" customFormat="1" x14ac:dyDescent="0.2">
      <c r="A66" s="1"/>
      <c r="B66" s="1"/>
      <c r="C66" s="1"/>
      <c r="D66" s="1"/>
      <c r="E66" s="1"/>
      <c r="F66" s="1"/>
      <c r="G66" s="531" t="s">
        <v>154</v>
      </c>
      <c r="H66" s="538">
        <v>21329</v>
      </c>
      <c r="I66" s="538">
        <v>304126</v>
      </c>
    </row>
    <row r="67" spans="1:10" s="617" customFormat="1" ht="27.75" customHeight="1" x14ac:dyDescent="0.2">
      <c r="A67" s="1"/>
      <c r="B67" s="1"/>
      <c r="C67" s="1"/>
      <c r="D67" s="1"/>
      <c r="E67" s="1"/>
      <c r="F67" s="1"/>
    </row>
    <row r="68" spans="1:10" s="617" customFormat="1" x14ac:dyDescent="0.2">
      <c r="A68" s="1"/>
      <c r="B68" s="1"/>
      <c r="C68" s="1"/>
      <c r="D68" s="1"/>
      <c r="E68" s="1"/>
      <c r="F68" s="1"/>
    </row>
    <row r="69" spans="1:10" s="617" customFormat="1" x14ac:dyDescent="0.2">
      <c r="A69" s="1"/>
      <c r="B69" s="1"/>
      <c r="C69" s="1"/>
      <c r="D69" s="1"/>
      <c r="E69" s="1"/>
      <c r="F69" s="1"/>
    </row>
    <row r="70" spans="1:10" s="617" customFormat="1" x14ac:dyDescent="0.2">
      <c r="A70" s="1"/>
      <c r="B70" s="1"/>
      <c r="C70" s="1"/>
      <c r="D70" s="1"/>
      <c r="E70" s="1"/>
      <c r="F70" s="1"/>
    </row>
    <row r="71" spans="1:10" s="617" customFormat="1" x14ac:dyDescent="0.2">
      <c r="A71" s="1"/>
      <c r="B71" s="1"/>
      <c r="C71" s="1"/>
      <c r="D71" s="1"/>
      <c r="E71" s="1"/>
      <c r="F71" s="1"/>
    </row>
    <row r="72" spans="1:10" s="617" customFormat="1" x14ac:dyDescent="0.2">
      <c r="A72" s="1"/>
      <c r="B72" s="1"/>
      <c r="C72" s="1"/>
      <c r="D72" s="1"/>
      <c r="E72" s="1"/>
      <c r="F72" s="1"/>
    </row>
    <row r="73" spans="1:10" x14ac:dyDescent="0.2">
      <c r="G73" s="617"/>
      <c r="H73" s="617"/>
      <c r="I73" s="617"/>
      <c r="J73" s="617"/>
    </row>
    <row r="75" spans="1:10" ht="16.5" customHeight="1" x14ac:dyDescent="0.2"/>
    <row r="76" spans="1:10" ht="15" customHeight="1" x14ac:dyDescent="0.2"/>
    <row r="77" spans="1:10" ht="18" customHeight="1" x14ac:dyDescent="0.2"/>
    <row r="78" spans="1:10" ht="18" customHeight="1" x14ac:dyDescent="0.2"/>
    <row r="79" spans="1:10" ht="18" customHeight="1" x14ac:dyDescent="0.2"/>
    <row r="80" spans="1:10" ht="6" customHeight="1" x14ac:dyDescent="0.2"/>
    <row r="82" ht="11.25" customHeight="1" x14ac:dyDescent="0.2"/>
  </sheetData>
  <mergeCells count="7">
    <mergeCell ref="A8:F8"/>
    <mergeCell ref="A31:F31"/>
    <mergeCell ref="E1:F1"/>
    <mergeCell ref="A2:F2"/>
    <mergeCell ref="A4:F4"/>
    <mergeCell ref="A5:F5"/>
    <mergeCell ref="A7:F7"/>
  </mergeCells>
  <pageMargins left="0.25" right="0.25" top="0.75" bottom="0.75" header="0.3" footer="0.3"/>
  <pageSetup paperSize="9" orientation="portrait" r:id="rId1"/>
  <colBreaks count="1" manualBreakCount="1">
    <brk id="6" max="94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K79"/>
  <sheetViews>
    <sheetView topLeftCell="A28" zoomScale="89" zoomScaleNormal="89" workbookViewId="0">
      <selection activeCell="E32" sqref="E32"/>
    </sheetView>
  </sheetViews>
  <sheetFormatPr defaultColWidth="9.140625" defaultRowHeight="12.75" x14ac:dyDescent="0.2"/>
  <cols>
    <col min="1" max="1" width="60.5703125" style="117" customWidth="1"/>
    <col min="2" max="2" width="5.7109375" style="117" customWidth="1"/>
    <col min="3" max="3" width="30.5703125" style="117" customWidth="1"/>
    <col min="4" max="4" width="16.28515625" style="117" customWidth="1"/>
    <col min="5" max="5" width="26.140625" style="117" customWidth="1"/>
    <col min="6" max="6" width="11.5703125" style="117" customWidth="1"/>
    <col min="7" max="7" width="11.5703125" style="777" customWidth="1"/>
    <col min="8" max="8" width="19.42578125" style="117" customWidth="1"/>
    <col min="9" max="9" width="52.140625" style="115" customWidth="1"/>
    <col min="10" max="11" width="9.140625" style="136"/>
    <col min="12" max="16384" width="9.140625" style="117"/>
  </cols>
  <sheetData>
    <row r="1" spans="1:11" x14ac:dyDescent="0.2">
      <c r="H1" s="273" t="s">
        <v>1041</v>
      </c>
      <c r="I1" s="274" t="s">
        <v>70</v>
      </c>
      <c r="J1" s="276">
        <v>27250</v>
      </c>
      <c r="K1" s="276">
        <v>337020</v>
      </c>
    </row>
    <row r="2" spans="1:11" ht="57.75" customHeight="1" x14ac:dyDescent="0.2">
      <c r="A2" s="1142" t="s">
        <v>1391</v>
      </c>
      <c r="B2" s="1142"/>
      <c r="C2" s="1142"/>
      <c r="D2" s="1142"/>
      <c r="E2" s="1142"/>
      <c r="F2" s="1142"/>
      <c r="G2" s="1142"/>
      <c r="H2" s="1142"/>
      <c r="I2" s="274" t="s">
        <v>71</v>
      </c>
      <c r="J2" s="276">
        <v>29722</v>
      </c>
      <c r="K2" s="276">
        <v>155337</v>
      </c>
    </row>
    <row r="3" spans="1:11" ht="33.75" customHeight="1" x14ac:dyDescent="0.2">
      <c r="A3" s="1190" t="s">
        <v>1385</v>
      </c>
      <c r="B3" s="1190"/>
      <c r="C3" s="1190"/>
      <c r="D3" s="1190"/>
      <c r="E3" s="1190"/>
      <c r="F3" s="1190"/>
      <c r="G3" s="1190"/>
      <c r="H3" s="1190"/>
      <c r="I3" s="274"/>
      <c r="J3" s="276"/>
      <c r="K3" s="276"/>
    </row>
    <row r="4" spans="1:11" s="119" customFormat="1" ht="11.25" x14ac:dyDescent="0.2">
      <c r="A4" s="1139" t="s">
        <v>1100</v>
      </c>
      <c r="B4" s="1139"/>
      <c r="C4" s="1139"/>
      <c r="D4" s="1139"/>
      <c r="E4" s="1139"/>
      <c r="F4" s="1139"/>
      <c r="G4" s="1139"/>
      <c r="H4" s="1139"/>
      <c r="I4" s="355" t="s">
        <v>73</v>
      </c>
      <c r="J4" s="277">
        <v>37489</v>
      </c>
      <c r="K4" s="277">
        <v>716173</v>
      </c>
    </row>
    <row r="5" spans="1:11" s="125" customFormat="1" x14ac:dyDescent="0.2">
      <c r="A5" s="180"/>
      <c r="B5" s="180"/>
      <c r="C5" s="180"/>
      <c r="D5" s="180"/>
      <c r="E5" s="180"/>
      <c r="F5" s="180"/>
      <c r="G5" s="770"/>
      <c r="H5" s="180"/>
      <c r="I5" s="274" t="s">
        <v>74</v>
      </c>
      <c r="J5" s="276">
        <v>26374</v>
      </c>
      <c r="K5" s="276">
        <v>1617160</v>
      </c>
    </row>
    <row r="6" spans="1:11" s="736" customFormat="1" ht="11.25" x14ac:dyDescent="0.2">
      <c r="A6" s="1217"/>
      <c r="B6" s="1217"/>
      <c r="C6" s="1217"/>
      <c r="D6" s="1217"/>
      <c r="E6" s="1217"/>
      <c r="F6" s="1217"/>
      <c r="G6" s="1217"/>
      <c r="H6" s="1217"/>
      <c r="I6" s="355" t="s">
        <v>76</v>
      </c>
      <c r="J6" s="277">
        <v>24267</v>
      </c>
      <c r="K6" s="277">
        <v>532478</v>
      </c>
    </row>
    <row r="7" spans="1:11" s="647" customFormat="1" ht="13.5" thickBot="1" x14ac:dyDescent="0.25">
      <c r="A7" s="1323"/>
      <c r="B7" s="1323"/>
      <c r="C7" s="1323"/>
      <c r="D7" s="1323"/>
      <c r="E7" s="1323"/>
      <c r="F7" s="1323"/>
      <c r="G7" s="1323"/>
      <c r="H7" s="1323"/>
      <c r="I7" s="274" t="s">
        <v>77</v>
      </c>
      <c r="J7" s="276">
        <v>24921</v>
      </c>
      <c r="K7" s="276">
        <v>213622</v>
      </c>
    </row>
    <row r="8" spans="1:11" ht="15" customHeight="1" x14ac:dyDescent="0.2">
      <c r="A8" s="1426" t="s">
        <v>1058</v>
      </c>
      <c r="B8" s="1428" t="s">
        <v>753</v>
      </c>
      <c r="C8" s="1430" t="s">
        <v>1059</v>
      </c>
      <c r="D8" s="1432" t="s">
        <v>1060</v>
      </c>
      <c r="E8" s="1434" t="s">
        <v>1061</v>
      </c>
      <c r="F8" s="1434"/>
      <c r="G8" s="1424" t="s">
        <v>1062</v>
      </c>
      <c r="H8" s="1425"/>
      <c r="I8" s="274" t="s">
        <v>78</v>
      </c>
      <c r="J8" s="276">
        <v>25857</v>
      </c>
      <c r="K8" s="276">
        <v>309246</v>
      </c>
    </row>
    <row r="9" spans="1:11" ht="30" x14ac:dyDescent="0.2">
      <c r="A9" s="1427"/>
      <c r="B9" s="1429"/>
      <c r="C9" s="1431"/>
      <c r="D9" s="1433"/>
      <c r="E9" s="648" t="s">
        <v>1063</v>
      </c>
      <c r="F9" s="649" t="s">
        <v>1064</v>
      </c>
      <c r="G9" s="771" t="s">
        <v>1156</v>
      </c>
      <c r="H9" s="650" t="s">
        <v>1065</v>
      </c>
      <c r="I9" s="274" t="s">
        <v>79</v>
      </c>
      <c r="J9" s="276">
        <v>35726</v>
      </c>
      <c r="K9" s="276">
        <v>542345</v>
      </c>
    </row>
    <row r="10" spans="1:11" ht="15.75" thickBot="1" x14ac:dyDescent="0.25">
      <c r="A10" s="651">
        <v>1</v>
      </c>
      <c r="B10" s="652">
        <v>2</v>
      </c>
      <c r="C10" s="653">
        <v>3</v>
      </c>
      <c r="D10" s="652">
        <v>4</v>
      </c>
      <c r="E10" s="653">
        <v>5</v>
      </c>
      <c r="F10" s="652">
        <v>6</v>
      </c>
      <c r="G10" s="772"/>
      <c r="H10" s="653">
        <v>7</v>
      </c>
      <c r="I10" s="274" t="s">
        <v>80</v>
      </c>
      <c r="J10" s="276">
        <v>49734</v>
      </c>
      <c r="K10" s="276">
        <v>704327</v>
      </c>
    </row>
    <row r="11" spans="1:11" s="647" customFormat="1" ht="28.5" x14ac:dyDescent="0.2">
      <c r="A11" s="654" t="s">
        <v>1066</v>
      </c>
      <c r="B11" s="655" t="s">
        <v>781</v>
      </c>
      <c r="C11" s="656" t="s">
        <v>15</v>
      </c>
      <c r="D11" s="656" t="s">
        <v>15</v>
      </c>
      <c r="E11" s="656" t="s">
        <v>15</v>
      </c>
      <c r="F11" s="656" t="s">
        <v>15</v>
      </c>
      <c r="G11" s="773"/>
      <c r="H11" s="780">
        <f>SUM(H13)</f>
        <v>0</v>
      </c>
      <c r="I11" s="274" t="s">
        <v>81</v>
      </c>
      <c r="J11" s="276">
        <v>26700</v>
      </c>
      <c r="K11" s="276">
        <v>552779</v>
      </c>
    </row>
    <row r="12" spans="1:11" ht="15" x14ac:dyDescent="0.2">
      <c r="A12" s="657" t="s">
        <v>1067</v>
      </c>
      <c r="B12" s="658"/>
      <c r="C12" s="659"/>
      <c r="D12" s="659"/>
      <c r="E12" s="659"/>
      <c r="F12" s="659"/>
      <c r="G12" s="778"/>
      <c r="H12" s="781"/>
      <c r="I12" s="274" t="s">
        <v>82</v>
      </c>
      <c r="J12" s="276">
        <v>26276</v>
      </c>
      <c r="K12" s="276">
        <v>648917</v>
      </c>
    </row>
    <row r="13" spans="1:11" ht="60" x14ac:dyDescent="0.2">
      <c r="A13" s="660" t="s">
        <v>1068</v>
      </c>
      <c r="B13" s="658" t="s">
        <v>782</v>
      </c>
      <c r="C13" s="107" t="s">
        <v>1256</v>
      </c>
      <c r="D13" s="107" t="s">
        <v>1255</v>
      </c>
      <c r="E13" s="107" t="s">
        <v>1157</v>
      </c>
      <c r="F13" s="1023">
        <f>Таб_1_Исходн.!C19</f>
        <v>1</v>
      </c>
      <c r="G13" s="779"/>
      <c r="H13" s="782">
        <f>G13*F13/1000</f>
        <v>0</v>
      </c>
      <c r="I13" s="274" t="s">
        <v>83</v>
      </c>
      <c r="J13" s="276">
        <v>80008</v>
      </c>
      <c r="K13" s="276">
        <v>614724</v>
      </c>
    </row>
    <row r="14" spans="1:11" ht="28.5" x14ac:dyDescent="0.2">
      <c r="A14" s="662" t="s">
        <v>1069</v>
      </c>
      <c r="B14" s="663" t="s">
        <v>793</v>
      </c>
      <c r="C14" s="664" t="s">
        <v>15</v>
      </c>
      <c r="D14" s="664" t="s">
        <v>15</v>
      </c>
      <c r="E14" s="664" t="s">
        <v>15</v>
      </c>
      <c r="F14" s="664" t="s">
        <v>15</v>
      </c>
      <c r="G14" s="774"/>
      <c r="H14" s="783">
        <f>SUM(H16:H27)</f>
        <v>0</v>
      </c>
      <c r="I14" s="274" t="s">
        <v>85</v>
      </c>
      <c r="J14" s="276">
        <v>36547</v>
      </c>
      <c r="K14" s="276">
        <v>2932564</v>
      </c>
    </row>
    <row r="15" spans="1:11" s="647" customFormat="1" ht="15" x14ac:dyDescent="0.2">
      <c r="A15" s="657" t="s">
        <v>1067</v>
      </c>
      <c r="B15" s="658"/>
      <c r="C15" s="659"/>
      <c r="D15" s="659"/>
      <c r="E15" s="659"/>
      <c r="F15" s="659"/>
      <c r="G15" s="778"/>
      <c r="H15" s="781"/>
      <c r="I15" s="274" t="s">
        <v>86</v>
      </c>
      <c r="J15" s="276">
        <v>38172</v>
      </c>
      <c r="K15" s="276">
        <v>179864</v>
      </c>
    </row>
    <row r="16" spans="1:11" ht="120" x14ac:dyDescent="0.2">
      <c r="A16" s="999" t="s">
        <v>1196</v>
      </c>
      <c r="B16" s="661" t="s">
        <v>794</v>
      </c>
      <c r="C16" s="999" t="s">
        <v>1197</v>
      </c>
      <c r="D16" s="661" t="s">
        <v>1198</v>
      </c>
      <c r="E16" s="661"/>
      <c r="F16" s="1023"/>
      <c r="G16" s="779"/>
      <c r="H16" s="782">
        <f>G16*F16/1000</f>
        <v>0</v>
      </c>
      <c r="I16" s="274"/>
      <c r="J16" s="276"/>
      <c r="K16" s="276"/>
    </row>
    <row r="17" spans="1:11" ht="120" x14ac:dyDescent="0.2">
      <c r="A17" s="999" t="s">
        <v>1196</v>
      </c>
      <c r="B17" s="661" t="s">
        <v>795</v>
      </c>
      <c r="C17" s="999" t="s">
        <v>1197</v>
      </c>
      <c r="D17" s="661" t="s">
        <v>1199</v>
      </c>
      <c r="E17" s="661"/>
      <c r="F17" s="1023"/>
      <c r="G17" s="779"/>
      <c r="H17" s="782">
        <f>G17*F17/1000</f>
        <v>0</v>
      </c>
      <c r="I17" s="274"/>
      <c r="J17" s="276"/>
      <c r="K17" s="276"/>
    </row>
    <row r="18" spans="1:11" ht="28.5" x14ac:dyDescent="0.2">
      <c r="A18" s="662" t="s">
        <v>1258</v>
      </c>
      <c r="B18" s="661" t="s">
        <v>805</v>
      </c>
      <c r="C18" s="664" t="s">
        <v>15</v>
      </c>
      <c r="D18" s="664" t="s">
        <v>15</v>
      </c>
      <c r="E18" s="664" t="s">
        <v>15</v>
      </c>
      <c r="F18" s="1024" t="s">
        <v>15</v>
      </c>
      <c r="G18" s="774" t="s">
        <v>15</v>
      </c>
      <c r="H18" s="782">
        <f>SUM(H19:H27)</f>
        <v>0</v>
      </c>
      <c r="I18" s="274" t="s">
        <v>90</v>
      </c>
      <c r="J18" s="276">
        <v>26517</v>
      </c>
      <c r="K18" s="276">
        <v>976947</v>
      </c>
    </row>
    <row r="19" spans="1:11" ht="15" x14ac:dyDescent="0.2">
      <c r="A19" s="657" t="s">
        <v>1070</v>
      </c>
      <c r="B19" s="661" t="s">
        <v>900</v>
      </c>
      <c r="C19" s="659"/>
      <c r="D19" s="659"/>
      <c r="E19" s="659"/>
      <c r="F19" s="1025"/>
      <c r="G19" s="778"/>
      <c r="H19" s="782"/>
      <c r="I19" s="274" t="s">
        <v>91</v>
      </c>
      <c r="J19" s="276">
        <v>24280</v>
      </c>
      <c r="K19" s="276">
        <v>1904622</v>
      </c>
    </row>
    <row r="20" spans="1:11" ht="84" customHeight="1" x14ac:dyDescent="0.2">
      <c r="A20" s="999" t="s">
        <v>1200</v>
      </c>
      <c r="B20" s="661" t="s">
        <v>901</v>
      </c>
      <c r="C20" s="999" t="s">
        <v>1190</v>
      </c>
      <c r="D20" s="661" t="s">
        <v>1189</v>
      </c>
      <c r="E20" s="661"/>
      <c r="F20" s="1023"/>
      <c r="G20" s="779"/>
      <c r="H20" s="782">
        <f>G20*F20/1000</f>
        <v>0</v>
      </c>
      <c r="I20" s="274"/>
      <c r="J20" s="276"/>
      <c r="K20" s="276"/>
    </row>
    <row r="21" spans="1:11" ht="81.75" customHeight="1" x14ac:dyDescent="0.2">
      <c r="A21" s="999" t="s">
        <v>1201</v>
      </c>
      <c r="B21" s="661" t="s">
        <v>902</v>
      </c>
      <c r="C21" s="999" t="s">
        <v>1191</v>
      </c>
      <c r="D21" s="661" t="s">
        <v>1192</v>
      </c>
      <c r="E21" s="661"/>
      <c r="F21" s="1023"/>
      <c r="G21" s="779"/>
      <c r="H21" s="782">
        <f>G21*F21/1000</f>
        <v>0</v>
      </c>
      <c r="I21" s="274"/>
      <c r="J21" s="276"/>
      <c r="K21" s="276"/>
    </row>
    <row r="22" spans="1:11" ht="72.75" customHeight="1" x14ac:dyDescent="0.2">
      <c r="A22" s="999" t="s">
        <v>1203</v>
      </c>
      <c r="B22" s="661" t="s">
        <v>1131</v>
      </c>
      <c r="C22" s="999" t="s">
        <v>1190</v>
      </c>
      <c r="D22" s="661" t="s">
        <v>1188</v>
      </c>
      <c r="E22" s="661" t="s">
        <v>1361</v>
      </c>
      <c r="F22" s="1023">
        <f>3*Таб_1_Исходн.!K23+Таб_1_Исходн.!D23</f>
        <v>0</v>
      </c>
      <c r="G22" s="779"/>
      <c r="H22" s="782"/>
      <c r="I22" s="274"/>
      <c r="J22" s="276"/>
      <c r="K22" s="276"/>
    </row>
    <row r="23" spans="1:11" ht="69.75" customHeight="1" x14ac:dyDescent="0.2">
      <c r="A23" s="999" t="s">
        <v>1259</v>
      </c>
      <c r="B23" s="661" t="s">
        <v>1132</v>
      </c>
      <c r="C23" s="999" t="s">
        <v>1190</v>
      </c>
      <c r="D23" s="661" t="s">
        <v>1188</v>
      </c>
      <c r="E23" s="661" t="s">
        <v>1397</v>
      </c>
      <c r="F23" s="1023">
        <f>3*Таб_1_Исходн.!K23+Таб_1_Исходн.!D23</f>
        <v>0</v>
      </c>
      <c r="G23" s="779"/>
      <c r="H23" s="782"/>
      <c r="I23" s="274"/>
      <c r="J23" s="276"/>
      <c r="K23" s="276"/>
    </row>
    <row r="24" spans="1:11" ht="79.5" customHeight="1" x14ac:dyDescent="0.2">
      <c r="A24" s="999" t="s">
        <v>1204</v>
      </c>
      <c r="B24" s="661" t="s">
        <v>1133</v>
      </c>
      <c r="C24" s="999" t="s">
        <v>1136</v>
      </c>
      <c r="D24" s="661" t="s">
        <v>1085</v>
      </c>
      <c r="E24" s="661" t="s">
        <v>1304</v>
      </c>
      <c r="F24" s="1023">
        <f>3*Таб_1_Исходн.!K23</f>
        <v>0</v>
      </c>
      <c r="G24" s="779"/>
      <c r="H24" s="782">
        <f>G24*F24/1000</f>
        <v>0</v>
      </c>
      <c r="I24" s="274"/>
      <c r="J24" s="276"/>
      <c r="K24" s="276"/>
    </row>
    <row r="25" spans="1:11" ht="77.25" customHeight="1" x14ac:dyDescent="0.2">
      <c r="A25" s="999" t="s">
        <v>1206</v>
      </c>
      <c r="B25" s="661" t="s">
        <v>1134</v>
      </c>
      <c r="C25" s="1000" t="s">
        <v>1138</v>
      </c>
      <c r="D25" s="107" t="s">
        <v>1137</v>
      </c>
      <c r="E25" s="107" t="s">
        <v>1251</v>
      </c>
      <c r="F25" s="1023">
        <f>2*Таб_1_Исходн.!K23</f>
        <v>0</v>
      </c>
      <c r="G25" s="779"/>
      <c r="H25" s="782">
        <f>G25*F25/1000</f>
        <v>0</v>
      </c>
      <c r="I25" s="274"/>
      <c r="J25" s="276"/>
      <c r="K25" s="276"/>
    </row>
    <row r="26" spans="1:11" ht="15" x14ac:dyDescent="0.2">
      <c r="A26" s="660"/>
      <c r="B26" s="661" t="s">
        <v>1250</v>
      </c>
      <c r="C26" s="107"/>
      <c r="D26" s="107"/>
      <c r="E26" s="107"/>
      <c r="F26" s="661"/>
      <c r="G26" s="779">
        <v>0</v>
      </c>
      <c r="H26" s="782">
        <f>G26*F26/1000</f>
        <v>0</v>
      </c>
      <c r="I26" s="274" t="s">
        <v>95</v>
      </c>
      <c r="J26" s="276">
        <v>28677</v>
      </c>
      <c r="K26" s="276">
        <v>1957619</v>
      </c>
    </row>
    <row r="27" spans="1:11" ht="15" x14ac:dyDescent="0.2">
      <c r="A27" s="660"/>
      <c r="B27" s="661" t="s">
        <v>873</v>
      </c>
      <c r="C27" s="107"/>
      <c r="D27" s="107"/>
      <c r="E27" s="107"/>
      <c r="F27" s="661"/>
      <c r="G27" s="779"/>
      <c r="H27" s="782">
        <f>G27*F27/1000</f>
        <v>0</v>
      </c>
      <c r="I27" s="274" t="s">
        <v>96</v>
      </c>
      <c r="J27" s="276">
        <v>45750</v>
      </c>
      <c r="K27" s="276">
        <v>1025799</v>
      </c>
    </row>
    <row r="28" spans="1:11" ht="28.5" x14ac:dyDescent="0.2">
      <c r="A28" s="662" t="s">
        <v>1072</v>
      </c>
      <c r="B28" s="663"/>
      <c r="C28" s="664" t="s">
        <v>15</v>
      </c>
      <c r="D28" s="664" t="s">
        <v>15</v>
      </c>
      <c r="E28" s="664" t="s">
        <v>15</v>
      </c>
      <c r="F28" s="664" t="s">
        <v>15</v>
      </c>
      <c r="G28" s="774" t="s">
        <v>15</v>
      </c>
      <c r="H28" s="783">
        <f>SUM(H30:H35)</f>
        <v>0</v>
      </c>
      <c r="I28" s="274" t="s">
        <v>97</v>
      </c>
      <c r="J28" s="276">
        <v>40631</v>
      </c>
      <c r="K28" s="276">
        <v>639378</v>
      </c>
    </row>
    <row r="29" spans="1:11" s="647" customFormat="1" ht="15" x14ac:dyDescent="0.2">
      <c r="A29" s="657" t="s">
        <v>1067</v>
      </c>
      <c r="B29" s="658"/>
      <c r="C29" s="659"/>
      <c r="D29" s="659"/>
      <c r="E29" s="659"/>
      <c r="F29" s="659"/>
      <c r="G29" s="778"/>
      <c r="H29" s="781"/>
      <c r="I29" s="274" t="s">
        <v>98</v>
      </c>
      <c r="J29" s="276">
        <v>41980</v>
      </c>
      <c r="K29" s="276">
        <v>950437</v>
      </c>
    </row>
    <row r="30" spans="1:11" ht="150" x14ac:dyDescent="0.2">
      <c r="A30" s="999" t="s">
        <v>1202</v>
      </c>
      <c r="B30" s="661"/>
      <c r="C30" s="999" t="s">
        <v>1257</v>
      </c>
      <c r="D30" s="661" t="s">
        <v>1135</v>
      </c>
      <c r="E30" s="661" t="s">
        <v>1266</v>
      </c>
      <c r="F30" s="661"/>
      <c r="G30" s="779"/>
      <c r="H30" s="782">
        <f>G30*F30/1000</f>
        <v>0</v>
      </c>
      <c r="I30" s="274" t="s">
        <v>88</v>
      </c>
      <c r="J30" s="276">
        <v>37546</v>
      </c>
      <c r="K30" s="276">
        <v>397366</v>
      </c>
    </row>
    <row r="31" spans="1:11" s="647" customFormat="1" ht="150" x14ac:dyDescent="0.2">
      <c r="A31" s="999" t="s">
        <v>1260</v>
      </c>
      <c r="B31" s="999"/>
      <c r="C31" s="999" t="s">
        <v>1262</v>
      </c>
      <c r="D31" s="661" t="s">
        <v>1263</v>
      </c>
      <c r="E31" s="661" t="s">
        <v>1398</v>
      </c>
      <c r="F31" s="999"/>
      <c r="G31" s="779">
        <v>0</v>
      </c>
      <c r="H31" s="784"/>
      <c r="I31" s="274" t="s">
        <v>99</v>
      </c>
      <c r="J31" s="276">
        <v>31973</v>
      </c>
      <c r="K31" s="276">
        <v>749422</v>
      </c>
    </row>
    <row r="32" spans="1:11" s="647" customFormat="1" ht="150" x14ac:dyDescent="0.2">
      <c r="A32" s="999" t="s">
        <v>1264</v>
      </c>
      <c r="B32" s="999"/>
      <c r="C32" s="999" t="s">
        <v>1262</v>
      </c>
      <c r="D32" s="661" t="s">
        <v>1265</v>
      </c>
      <c r="E32" s="661" t="s">
        <v>1398</v>
      </c>
      <c r="F32" s="999"/>
      <c r="G32" s="779"/>
      <c r="H32" s="784"/>
      <c r="I32" s="274"/>
      <c r="J32" s="276"/>
      <c r="K32" s="276"/>
    </row>
    <row r="33" spans="1:11" ht="120" x14ac:dyDescent="0.2">
      <c r="A33" s="660" t="s">
        <v>1130</v>
      </c>
      <c r="B33" s="661"/>
      <c r="C33" s="660" t="s">
        <v>1253</v>
      </c>
      <c r="D33" s="660" t="s">
        <v>1252</v>
      </c>
      <c r="E33" s="660" t="s">
        <v>1254</v>
      </c>
      <c r="F33" s="1023">
        <f>1*Таб_1_Исходн.!K23+2*Таб_1_Исходн.!D23</f>
        <v>0</v>
      </c>
      <c r="G33" s="779">
        <v>0</v>
      </c>
      <c r="H33" s="782"/>
      <c r="I33" s="274" t="s">
        <v>101</v>
      </c>
      <c r="J33" s="276">
        <v>24668</v>
      </c>
      <c r="K33" s="276">
        <v>1025305</v>
      </c>
    </row>
    <row r="34" spans="1:11" ht="15" x14ac:dyDescent="0.2">
      <c r="A34" s="660"/>
      <c r="B34" s="661"/>
      <c r="C34" s="107"/>
      <c r="D34" s="107"/>
      <c r="E34" s="107"/>
      <c r="F34" s="661"/>
      <c r="G34" s="779">
        <v>0</v>
      </c>
      <c r="H34" s="782"/>
      <c r="I34" s="274"/>
      <c r="J34" s="276">
        <v>27398</v>
      </c>
      <c r="K34" s="276">
        <v>1177255</v>
      </c>
    </row>
    <row r="35" spans="1:11" ht="15.75" thickBot="1" x14ac:dyDescent="0.25">
      <c r="A35" s="665"/>
      <c r="B35" s="661"/>
      <c r="C35" s="107"/>
      <c r="D35" s="107"/>
      <c r="E35" s="107"/>
      <c r="F35" s="661"/>
      <c r="G35" s="779">
        <v>0</v>
      </c>
      <c r="H35" s="782"/>
      <c r="I35" s="274"/>
      <c r="J35" s="276">
        <v>31059</v>
      </c>
      <c r="K35" s="276">
        <v>1940106</v>
      </c>
    </row>
    <row r="36" spans="1:11" ht="29.25" thickBot="1" x14ac:dyDescent="0.25">
      <c r="A36" s="666" t="s">
        <v>1073</v>
      </c>
      <c r="B36" s="667" t="s">
        <v>1006</v>
      </c>
      <c r="C36" s="668" t="s">
        <v>15</v>
      </c>
      <c r="D36" s="668" t="s">
        <v>15</v>
      </c>
      <c r="E36" s="668" t="s">
        <v>15</v>
      </c>
      <c r="F36" s="668" t="s">
        <v>15</v>
      </c>
      <c r="G36" s="775"/>
      <c r="H36" s="785">
        <f>(H11+H14+H18+H28)</f>
        <v>0</v>
      </c>
      <c r="I36" s="274"/>
      <c r="J36" s="276">
        <v>35732</v>
      </c>
      <c r="K36" s="276">
        <v>966559</v>
      </c>
    </row>
    <row r="37" spans="1:11" ht="14.25" x14ac:dyDescent="0.2">
      <c r="A37" s="669"/>
      <c r="B37" s="670"/>
      <c r="C37" s="670"/>
      <c r="D37" s="670"/>
      <c r="E37" s="670"/>
      <c r="F37" s="670"/>
      <c r="G37" s="776"/>
      <c r="H37" s="671"/>
      <c r="I37" s="274"/>
      <c r="J37" s="276">
        <v>30172</v>
      </c>
      <c r="K37" s="276">
        <v>1888104</v>
      </c>
    </row>
    <row r="38" spans="1:11" x14ac:dyDescent="0.2">
      <c r="I38" s="274"/>
      <c r="J38" s="276">
        <v>25580</v>
      </c>
      <c r="K38" s="276">
        <v>1100535</v>
      </c>
    </row>
    <row r="39" spans="1:11" x14ac:dyDescent="0.2">
      <c r="I39" s="274"/>
      <c r="J39" s="276">
        <v>26585</v>
      </c>
      <c r="K39" s="276">
        <v>738657</v>
      </c>
    </row>
    <row r="40" spans="1:11" x14ac:dyDescent="0.2">
      <c r="I40" s="274"/>
      <c r="J40" s="276">
        <v>29183</v>
      </c>
      <c r="K40" s="276">
        <v>948216</v>
      </c>
    </row>
    <row r="41" spans="1:11" x14ac:dyDescent="0.2">
      <c r="I41" s="274"/>
      <c r="J41" s="276">
        <v>38448</v>
      </c>
      <c r="K41" s="276">
        <v>1312214</v>
      </c>
    </row>
    <row r="42" spans="1:11" x14ac:dyDescent="0.2">
      <c r="I42" s="274"/>
      <c r="J42" s="276">
        <v>30870</v>
      </c>
      <c r="K42" s="276">
        <v>950242</v>
      </c>
    </row>
    <row r="43" spans="1:11" x14ac:dyDescent="0.2">
      <c r="I43" s="274"/>
      <c r="J43" s="276">
        <v>83226</v>
      </c>
      <c r="K43" s="276">
        <v>111751</v>
      </c>
    </row>
    <row r="44" spans="1:11" x14ac:dyDescent="0.2">
      <c r="I44" s="274"/>
      <c r="J44" s="276">
        <v>49490</v>
      </c>
      <c r="K44" s="276">
        <v>5540810</v>
      </c>
    </row>
    <row r="45" spans="1:11" x14ac:dyDescent="0.2">
      <c r="I45" s="274"/>
      <c r="J45" s="276">
        <v>57845</v>
      </c>
      <c r="K45" s="276">
        <v>633618</v>
      </c>
    </row>
    <row r="46" spans="1:11" x14ac:dyDescent="0.2">
      <c r="I46" s="274"/>
      <c r="J46" s="276">
        <v>34899</v>
      </c>
      <c r="K46" s="276">
        <v>2663616</v>
      </c>
    </row>
    <row r="47" spans="1:11" x14ac:dyDescent="0.2">
      <c r="I47" s="274"/>
      <c r="J47" s="276">
        <v>31221</v>
      </c>
      <c r="K47" s="276">
        <v>516167</v>
      </c>
    </row>
    <row r="48" spans="1:11" x14ac:dyDescent="0.2">
      <c r="I48" s="274"/>
      <c r="J48" s="276">
        <v>33972</v>
      </c>
      <c r="K48" s="276">
        <v>2131289</v>
      </c>
    </row>
    <row r="49" spans="9:11" x14ac:dyDescent="0.2">
      <c r="I49" s="274"/>
      <c r="J49" s="276">
        <v>33452</v>
      </c>
      <c r="K49" s="276">
        <v>1565520</v>
      </c>
    </row>
    <row r="50" spans="9:11" x14ac:dyDescent="0.2">
      <c r="I50" s="274"/>
      <c r="J50" s="276">
        <v>27966</v>
      </c>
      <c r="K50" s="276">
        <v>1631760</v>
      </c>
    </row>
    <row r="51" spans="9:11" x14ac:dyDescent="0.2">
      <c r="I51" s="274"/>
      <c r="J51" s="276">
        <v>27196</v>
      </c>
      <c r="K51" s="276">
        <v>651668</v>
      </c>
    </row>
    <row r="52" spans="9:11" x14ac:dyDescent="0.2">
      <c r="I52" s="274"/>
      <c r="J52" s="276">
        <v>27459</v>
      </c>
      <c r="K52" s="276">
        <v>1106153</v>
      </c>
    </row>
    <row r="53" spans="9:11" x14ac:dyDescent="0.2">
      <c r="I53" s="274"/>
      <c r="J53" s="276">
        <v>36869</v>
      </c>
      <c r="K53" s="276">
        <v>2090972</v>
      </c>
    </row>
    <row r="54" spans="9:11" x14ac:dyDescent="0.2">
      <c r="I54" s="274"/>
      <c r="J54" s="276">
        <v>25694</v>
      </c>
      <c r="K54" s="276">
        <v>560521</v>
      </c>
    </row>
    <row r="55" spans="9:11" x14ac:dyDescent="0.2">
      <c r="I55" s="274"/>
      <c r="J55" s="276">
        <v>29661</v>
      </c>
      <c r="K55" s="276">
        <v>3279410</v>
      </c>
    </row>
    <row r="56" spans="9:11" x14ac:dyDescent="0.2">
      <c r="I56" s="274"/>
      <c r="J56" s="276">
        <v>29678</v>
      </c>
      <c r="K56" s="276">
        <v>941910</v>
      </c>
    </row>
    <row r="57" spans="9:11" x14ac:dyDescent="0.2">
      <c r="I57" s="274"/>
      <c r="J57" s="276">
        <v>32647</v>
      </c>
      <c r="K57" s="276">
        <v>2469659</v>
      </c>
    </row>
    <row r="58" spans="9:11" x14ac:dyDescent="0.2">
      <c r="I58" s="274"/>
      <c r="J58" s="276">
        <v>26932</v>
      </c>
      <c r="K58" s="276">
        <v>1981318</v>
      </c>
    </row>
    <row r="59" spans="9:11" x14ac:dyDescent="0.2">
      <c r="I59" s="274"/>
      <c r="J59" s="276">
        <v>68427</v>
      </c>
      <c r="K59" s="276">
        <v>385032</v>
      </c>
    </row>
    <row r="60" spans="9:11" x14ac:dyDescent="0.2">
      <c r="I60" s="274"/>
      <c r="J60" s="276">
        <v>35999</v>
      </c>
      <c r="K60" s="276">
        <v>3435797</v>
      </c>
    </row>
    <row r="61" spans="9:11" x14ac:dyDescent="0.2">
      <c r="I61" s="274"/>
      <c r="J61" s="276">
        <v>27282</v>
      </c>
      <c r="K61" s="276">
        <v>796261</v>
      </c>
    </row>
    <row r="62" spans="9:11" x14ac:dyDescent="0.2">
      <c r="I62" s="274"/>
      <c r="J62" s="276">
        <v>27302</v>
      </c>
      <c r="K62" s="276">
        <v>864614</v>
      </c>
    </row>
    <row r="63" spans="9:11" x14ac:dyDescent="0.2">
      <c r="I63" s="274"/>
      <c r="J63" s="276">
        <v>30722</v>
      </c>
      <c r="K63" s="276">
        <v>1106891</v>
      </c>
    </row>
    <row r="64" spans="9:11" x14ac:dyDescent="0.2">
      <c r="I64" s="274"/>
      <c r="J64" s="276">
        <v>41077</v>
      </c>
      <c r="K64" s="276">
        <v>767697</v>
      </c>
    </row>
    <row r="65" spans="9:11" x14ac:dyDescent="0.2">
      <c r="I65" s="274"/>
      <c r="J65" s="276">
        <v>31700</v>
      </c>
      <c r="K65" s="276">
        <v>1227356</v>
      </c>
    </row>
    <row r="66" spans="9:11" x14ac:dyDescent="0.2">
      <c r="I66" s="274"/>
      <c r="J66" s="276">
        <v>42916</v>
      </c>
      <c r="K66" s="276">
        <v>1072940</v>
      </c>
    </row>
    <row r="67" spans="9:11" x14ac:dyDescent="0.2">
      <c r="I67" s="274"/>
      <c r="J67" s="276">
        <v>26487</v>
      </c>
      <c r="K67" s="276">
        <v>1043727</v>
      </c>
    </row>
    <row r="68" spans="9:11" x14ac:dyDescent="0.2">
      <c r="I68" s="274"/>
      <c r="J68" s="276">
        <v>34098</v>
      </c>
      <c r="K68" s="276">
        <v>2723860</v>
      </c>
    </row>
    <row r="69" spans="9:11" x14ac:dyDescent="0.2">
      <c r="I69" s="274"/>
      <c r="J69" s="276">
        <v>38089</v>
      </c>
      <c r="K69" s="276">
        <v>819090</v>
      </c>
    </row>
    <row r="70" spans="9:11" x14ac:dyDescent="0.2">
      <c r="I70" s="274"/>
      <c r="J70" s="276">
        <v>31575</v>
      </c>
      <c r="K70" s="276">
        <v>1037949</v>
      </c>
    </row>
    <row r="71" spans="9:11" x14ac:dyDescent="0.2">
      <c r="I71" s="274"/>
      <c r="J71" s="276">
        <v>82593</v>
      </c>
      <c r="K71" s="276">
        <v>7315739</v>
      </c>
    </row>
    <row r="72" spans="9:11" x14ac:dyDescent="0.2">
      <c r="I72" s="274"/>
      <c r="J72" s="276">
        <v>54444</v>
      </c>
      <c r="K72" s="276">
        <v>3728035</v>
      </c>
    </row>
    <row r="73" spans="9:11" x14ac:dyDescent="0.2">
      <c r="I73" s="274"/>
      <c r="J73" s="276">
        <v>36829</v>
      </c>
      <c r="K73" s="276">
        <v>132377</v>
      </c>
    </row>
    <row r="74" spans="9:11" x14ac:dyDescent="0.2">
      <c r="I74" s="274"/>
      <c r="J74" s="276">
        <v>91657</v>
      </c>
      <c r="K74" s="276">
        <v>32924</v>
      </c>
    </row>
    <row r="75" spans="9:11" x14ac:dyDescent="0.2">
      <c r="I75" s="274"/>
      <c r="J75" s="276">
        <v>80911</v>
      </c>
      <c r="K75" s="276">
        <v>1117381</v>
      </c>
    </row>
    <row r="76" spans="9:11" x14ac:dyDescent="0.2">
      <c r="I76" s="274"/>
      <c r="J76" s="276">
        <v>97495</v>
      </c>
      <c r="K76" s="276">
        <v>34744</v>
      </c>
    </row>
    <row r="77" spans="9:11" x14ac:dyDescent="0.2">
      <c r="I77" s="274"/>
      <c r="J77" s="276">
        <v>87911</v>
      </c>
      <c r="K77" s="276">
        <v>363091</v>
      </c>
    </row>
    <row r="78" spans="9:11" x14ac:dyDescent="0.2">
      <c r="I78" s="274"/>
      <c r="J78" s="276">
        <v>21619</v>
      </c>
      <c r="K78" s="276">
        <v>1510328</v>
      </c>
    </row>
    <row r="79" spans="9:11" x14ac:dyDescent="0.2">
      <c r="I79" s="274"/>
      <c r="J79" s="276">
        <v>21329</v>
      </c>
      <c r="K79" s="276">
        <v>304126</v>
      </c>
    </row>
  </sheetData>
  <mergeCells count="11">
    <mergeCell ref="G8:H8"/>
    <mergeCell ref="A8:A9"/>
    <mergeCell ref="B8:B9"/>
    <mergeCell ref="C8:C9"/>
    <mergeCell ref="D8:D9"/>
    <mergeCell ref="E8:F8"/>
    <mergeCell ref="A6:H6"/>
    <mergeCell ref="A2:H2"/>
    <mergeCell ref="A3:H3"/>
    <mergeCell ref="A4:H4"/>
    <mergeCell ref="A7:H7"/>
  </mergeCells>
  <phoneticPr fontId="52" type="noConversion"/>
  <pageMargins left="0.25" right="0.25" top="0.75" bottom="0.75" header="0.3" footer="0.3"/>
  <pageSetup paperSize="9" scale="80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Q646"/>
  <sheetViews>
    <sheetView showGridLines="0" topLeftCell="A50" zoomScaleNormal="100" workbookViewId="0">
      <selection activeCell="B3" sqref="B3:J3"/>
    </sheetView>
  </sheetViews>
  <sheetFormatPr defaultRowHeight="12.75" x14ac:dyDescent="0.2"/>
  <cols>
    <col min="1" max="1" width="40.42578125" style="117" customWidth="1"/>
    <col min="2" max="2" width="4.5703125" style="117" customWidth="1"/>
    <col min="3" max="3" width="19.140625" style="117" customWidth="1"/>
    <col min="4" max="4" width="13.5703125" style="117" customWidth="1"/>
    <col min="5" max="5" width="16.7109375" style="117" customWidth="1"/>
    <col min="6" max="6" width="14.7109375" style="117" customWidth="1"/>
    <col min="7" max="7" width="7.140625" style="117" customWidth="1"/>
    <col min="8" max="8" width="13.7109375" style="117" customWidth="1"/>
    <col min="9" max="9" width="11.7109375" style="117" customWidth="1"/>
    <col min="10" max="10" width="11.140625" style="117" customWidth="1"/>
    <col min="11" max="11" width="9.5703125" style="117" customWidth="1"/>
    <col min="12" max="12" width="8.85546875" style="117" customWidth="1"/>
    <col min="13" max="13" width="12.140625" style="117" customWidth="1"/>
    <col min="14" max="14" width="12.5703125" style="117" customWidth="1"/>
    <col min="15" max="15" width="8.28515625" style="136" customWidth="1"/>
    <col min="16" max="17" width="9.140625" style="136"/>
    <col min="18" max="256" width="9.140625" style="117"/>
    <col min="257" max="257" width="40.42578125" style="117" customWidth="1"/>
    <col min="258" max="258" width="4.5703125" style="117" customWidth="1"/>
    <col min="259" max="259" width="19.140625" style="117" customWidth="1"/>
    <col min="260" max="260" width="13.5703125" style="117" customWidth="1"/>
    <col min="261" max="261" width="16.7109375" style="117" customWidth="1"/>
    <col min="262" max="262" width="14.7109375" style="117" customWidth="1"/>
    <col min="263" max="263" width="7.140625" style="117" customWidth="1"/>
    <col min="264" max="264" width="13.7109375" style="117" customWidth="1"/>
    <col min="265" max="265" width="11.7109375" style="117" customWidth="1"/>
    <col min="266" max="266" width="11.140625" style="117" customWidth="1"/>
    <col min="267" max="267" width="9.5703125" style="117" customWidth="1"/>
    <col min="268" max="268" width="8.85546875" style="117" customWidth="1"/>
    <col min="269" max="269" width="12.140625" style="117" customWidth="1"/>
    <col min="270" max="270" width="12.5703125" style="117" customWidth="1"/>
    <col min="271" max="271" width="8.28515625" style="117" customWidth="1"/>
    <col min="272" max="512" width="9.140625" style="117"/>
    <col min="513" max="513" width="40.42578125" style="117" customWidth="1"/>
    <col min="514" max="514" width="4.5703125" style="117" customWidth="1"/>
    <col min="515" max="515" width="19.140625" style="117" customWidth="1"/>
    <col min="516" max="516" width="13.5703125" style="117" customWidth="1"/>
    <col min="517" max="517" width="16.7109375" style="117" customWidth="1"/>
    <col min="518" max="518" width="14.7109375" style="117" customWidth="1"/>
    <col min="519" max="519" width="7.140625" style="117" customWidth="1"/>
    <col min="520" max="520" width="13.7109375" style="117" customWidth="1"/>
    <col min="521" max="521" width="11.7109375" style="117" customWidth="1"/>
    <col min="522" max="522" width="11.140625" style="117" customWidth="1"/>
    <col min="523" max="523" width="9.5703125" style="117" customWidth="1"/>
    <col min="524" max="524" width="8.85546875" style="117" customWidth="1"/>
    <col min="525" max="525" width="12.140625" style="117" customWidth="1"/>
    <col min="526" max="526" width="12.5703125" style="117" customWidth="1"/>
    <col min="527" max="527" width="8.28515625" style="117" customWidth="1"/>
    <col min="528" max="768" width="9.140625" style="117"/>
    <col min="769" max="769" width="40.42578125" style="117" customWidth="1"/>
    <col min="770" max="770" width="4.5703125" style="117" customWidth="1"/>
    <col min="771" max="771" width="19.140625" style="117" customWidth="1"/>
    <col min="772" max="772" width="13.5703125" style="117" customWidth="1"/>
    <col min="773" max="773" width="16.7109375" style="117" customWidth="1"/>
    <col min="774" max="774" width="14.7109375" style="117" customWidth="1"/>
    <col min="775" max="775" width="7.140625" style="117" customWidth="1"/>
    <col min="776" max="776" width="13.7109375" style="117" customWidth="1"/>
    <col min="777" max="777" width="11.7109375" style="117" customWidth="1"/>
    <col min="778" max="778" width="11.140625" style="117" customWidth="1"/>
    <col min="779" max="779" width="9.5703125" style="117" customWidth="1"/>
    <col min="780" max="780" width="8.85546875" style="117" customWidth="1"/>
    <col min="781" max="781" width="12.140625" style="117" customWidth="1"/>
    <col min="782" max="782" width="12.5703125" style="117" customWidth="1"/>
    <col min="783" max="783" width="8.28515625" style="117" customWidth="1"/>
    <col min="784" max="1024" width="9.140625" style="117"/>
    <col min="1025" max="1025" width="40.42578125" style="117" customWidth="1"/>
    <col min="1026" max="1026" width="4.5703125" style="117" customWidth="1"/>
    <col min="1027" max="1027" width="19.140625" style="117" customWidth="1"/>
    <col min="1028" max="1028" width="13.5703125" style="117" customWidth="1"/>
    <col min="1029" max="1029" width="16.7109375" style="117" customWidth="1"/>
    <col min="1030" max="1030" width="14.7109375" style="117" customWidth="1"/>
    <col min="1031" max="1031" width="7.140625" style="117" customWidth="1"/>
    <col min="1032" max="1032" width="13.7109375" style="117" customWidth="1"/>
    <col min="1033" max="1033" width="11.7109375" style="117" customWidth="1"/>
    <col min="1034" max="1034" width="11.140625" style="117" customWidth="1"/>
    <col min="1035" max="1035" width="9.5703125" style="117" customWidth="1"/>
    <col min="1036" max="1036" width="8.85546875" style="117" customWidth="1"/>
    <col min="1037" max="1037" width="12.140625" style="117" customWidth="1"/>
    <col min="1038" max="1038" width="12.5703125" style="117" customWidth="1"/>
    <col min="1039" max="1039" width="8.28515625" style="117" customWidth="1"/>
    <col min="1040" max="1280" width="9.140625" style="117"/>
    <col min="1281" max="1281" width="40.42578125" style="117" customWidth="1"/>
    <col min="1282" max="1282" width="4.5703125" style="117" customWidth="1"/>
    <col min="1283" max="1283" width="19.140625" style="117" customWidth="1"/>
    <col min="1284" max="1284" width="13.5703125" style="117" customWidth="1"/>
    <col min="1285" max="1285" width="16.7109375" style="117" customWidth="1"/>
    <col min="1286" max="1286" width="14.7109375" style="117" customWidth="1"/>
    <col min="1287" max="1287" width="7.140625" style="117" customWidth="1"/>
    <col min="1288" max="1288" width="13.7109375" style="117" customWidth="1"/>
    <col min="1289" max="1289" width="11.7109375" style="117" customWidth="1"/>
    <col min="1290" max="1290" width="11.140625" style="117" customWidth="1"/>
    <col min="1291" max="1291" width="9.5703125" style="117" customWidth="1"/>
    <col min="1292" max="1292" width="8.85546875" style="117" customWidth="1"/>
    <col min="1293" max="1293" width="12.140625" style="117" customWidth="1"/>
    <col min="1294" max="1294" width="12.5703125" style="117" customWidth="1"/>
    <col min="1295" max="1295" width="8.28515625" style="117" customWidth="1"/>
    <col min="1296" max="1536" width="9.140625" style="117"/>
    <col min="1537" max="1537" width="40.42578125" style="117" customWidth="1"/>
    <col min="1538" max="1538" width="4.5703125" style="117" customWidth="1"/>
    <col min="1539" max="1539" width="19.140625" style="117" customWidth="1"/>
    <col min="1540" max="1540" width="13.5703125" style="117" customWidth="1"/>
    <col min="1541" max="1541" width="16.7109375" style="117" customWidth="1"/>
    <col min="1542" max="1542" width="14.7109375" style="117" customWidth="1"/>
    <col min="1543" max="1543" width="7.140625" style="117" customWidth="1"/>
    <col min="1544" max="1544" width="13.7109375" style="117" customWidth="1"/>
    <col min="1545" max="1545" width="11.7109375" style="117" customWidth="1"/>
    <col min="1546" max="1546" width="11.140625" style="117" customWidth="1"/>
    <col min="1547" max="1547" width="9.5703125" style="117" customWidth="1"/>
    <col min="1548" max="1548" width="8.85546875" style="117" customWidth="1"/>
    <col min="1549" max="1549" width="12.140625" style="117" customWidth="1"/>
    <col min="1550" max="1550" width="12.5703125" style="117" customWidth="1"/>
    <col min="1551" max="1551" width="8.28515625" style="117" customWidth="1"/>
    <col min="1552" max="1792" width="9.140625" style="117"/>
    <col min="1793" max="1793" width="40.42578125" style="117" customWidth="1"/>
    <col min="1794" max="1794" width="4.5703125" style="117" customWidth="1"/>
    <col min="1795" max="1795" width="19.140625" style="117" customWidth="1"/>
    <col min="1796" max="1796" width="13.5703125" style="117" customWidth="1"/>
    <col min="1797" max="1797" width="16.7109375" style="117" customWidth="1"/>
    <col min="1798" max="1798" width="14.7109375" style="117" customWidth="1"/>
    <col min="1799" max="1799" width="7.140625" style="117" customWidth="1"/>
    <col min="1800" max="1800" width="13.7109375" style="117" customWidth="1"/>
    <col min="1801" max="1801" width="11.7109375" style="117" customWidth="1"/>
    <col min="1802" max="1802" width="11.140625" style="117" customWidth="1"/>
    <col min="1803" max="1803" width="9.5703125" style="117" customWidth="1"/>
    <col min="1804" max="1804" width="8.85546875" style="117" customWidth="1"/>
    <col min="1805" max="1805" width="12.140625" style="117" customWidth="1"/>
    <col min="1806" max="1806" width="12.5703125" style="117" customWidth="1"/>
    <col min="1807" max="1807" width="8.28515625" style="117" customWidth="1"/>
    <col min="1808" max="2048" width="9.140625" style="117"/>
    <col min="2049" max="2049" width="40.42578125" style="117" customWidth="1"/>
    <col min="2050" max="2050" width="4.5703125" style="117" customWidth="1"/>
    <col min="2051" max="2051" width="19.140625" style="117" customWidth="1"/>
    <col min="2052" max="2052" width="13.5703125" style="117" customWidth="1"/>
    <col min="2053" max="2053" width="16.7109375" style="117" customWidth="1"/>
    <col min="2054" max="2054" width="14.7109375" style="117" customWidth="1"/>
    <col min="2055" max="2055" width="7.140625" style="117" customWidth="1"/>
    <col min="2056" max="2056" width="13.7109375" style="117" customWidth="1"/>
    <col min="2057" max="2057" width="11.7109375" style="117" customWidth="1"/>
    <col min="2058" max="2058" width="11.140625" style="117" customWidth="1"/>
    <col min="2059" max="2059" width="9.5703125" style="117" customWidth="1"/>
    <col min="2060" max="2060" width="8.85546875" style="117" customWidth="1"/>
    <col min="2061" max="2061" width="12.140625" style="117" customWidth="1"/>
    <col min="2062" max="2062" width="12.5703125" style="117" customWidth="1"/>
    <col min="2063" max="2063" width="8.28515625" style="117" customWidth="1"/>
    <col min="2064" max="2304" width="9.140625" style="117"/>
    <col min="2305" max="2305" width="40.42578125" style="117" customWidth="1"/>
    <col min="2306" max="2306" width="4.5703125" style="117" customWidth="1"/>
    <col min="2307" max="2307" width="19.140625" style="117" customWidth="1"/>
    <col min="2308" max="2308" width="13.5703125" style="117" customWidth="1"/>
    <col min="2309" max="2309" width="16.7109375" style="117" customWidth="1"/>
    <col min="2310" max="2310" width="14.7109375" style="117" customWidth="1"/>
    <col min="2311" max="2311" width="7.140625" style="117" customWidth="1"/>
    <col min="2312" max="2312" width="13.7109375" style="117" customWidth="1"/>
    <col min="2313" max="2313" width="11.7109375" style="117" customWidth="1"/>
    <col min="2314" max="2314" width="11.140625" style="117" customWidth="1"/>
    <col min="2315" max="2315" width="9.5703125" style="117" customWidth="1"/>
    <col min="2316" max="2316" width="8.85546875" style="117" customWidth="1"/>
    <col min="2317" max="2317" width="12.140625" style="117" customWidth="1"/>
    <col min="2318" max="2318" width="12.5703125" style="117" customWidth="1"/>
    <col min="2319" max="2319" width="8.28515625" style="117" customWidth="1"/>
    <col min="2320" max="2560" width="9.140625" style="117"/>
    <col min="2561" max="2561" width="40.42578125" style="117" customWidth="1"/>
    <col min="2562" max="2562" width="4.5703125" style="117" customWidth="1"/>
    <col min="2563" max="2563" width="19.140625" style="117" customWidth="1"/>
    <col min="2564" max="2564" width="13.5703125" style="117" customWidth="1"/>
    <col min="2565" max="2565" width="16.7109375" style="117" customWidth="1"/>
    <col min="2566" max="2566" width="14.7109375" style="117" customWidth="1"/>
    <col min="2567" max="2567" width="7.140625" style="117" customWidth="1"/>
    <col min="2568" max="2568" width="13.7109375" style="117" customWidth="1"/>
    <col min="2569" max="2569" width="11.7109375" style="117" customWidth="1"/>
    <col min="2570" max="2570" width="11.140625" style="117" customWidth="1"/>
    <col min="2571" max="2571" width="9.5703125" style="117" customWidth="1"/>
    <col min="2572" max="2572" width="8.85546875" style="117" customWidth="1"/>
    <col min="2573" max="2573" width="12.140625" style="117" customWidth="1"/>
    <col min="2574" max="2574" width="12.5703125" style="117" customWidth="1"/>
    <col min="2575" max="2575" width="8.28515625" style="117" customWidth="1"/>
    <col min="2576" max="2816" width="9.140625" style="117"/>
    <col min="2817" max="2817" width="40.42578125" style="117" customWidth="1"/>
    <col min="2818" max="2818" width="4.5703125" style="117" customWidth="1"/>
    <col min="2819" max="2819" width="19.140625" style="117" customWidth="1"/>
    <col min="2820" max="2820" width="13.5703125" style="117" customWidth="1"/>
    <col min="2821" max="2821" width="16.7109375" style="117" customWidth="1"/>
    <col min="2822" max="2822" width="14.7109375" style="117" customWidth="1"/>
    <col min="2823" max="2823" width="7.140625" style="117" customWidth="1"/>
    <col min="2824" max="2824" width="13.7109375" style="117" customWidth="1"/>
    <col min="2825" max="2825" width="11.7109375" style="117" customWidth="1"/>
    <col min="2826" max="2826" width="11.140625" style="117" customWidth="1"/>
    <col min="2827" max="2827" width="9.5703125" style="117" customWidth="1"/>
    <col min="2828" max="2828" width="8.85546875" style="117" customWidth="1"/>
    <col min="2829" max="2829" width="12.140625" style="117" customWidth="1"/>
    <col min="2830" max="2830" width="12.5703125" style="117" customWidth="1"/>
    <col min="2831" max="2831" width="8.28515625" style="117" customWidth="1"/>
    <col min="2832" max="3072" width="9.140625" style="117"/>
    <col min="3073" max="3073" width="40.42578125" style="117" customWidth="1"/>
    <col min="3074" max="3074" width="4.5703125" style="117" customWidth="1"/>
    <col min="3075" max="3075" width="19.140625" style="117" customWidth="1"/>
    <col min="3076" max="3076" width="13.5703125" style="117" customWidth="1"/>
    <col min="3077" max="3077" width="16.7109375" style="117" customWidth="1"/>
    <col min="3078" max="3078" width="14.7109375" style="117" customWidth="1"/>
    <col min="3079" max="3079" width="7.140625" style="117" customWidth="1"/>
    <col min="3080" max="3080" width="13.7109375" style="117" customWidth="1"/>
    <col min="3081" max="3081" width="11.7109375" style="117" customWidth="1"/>
    <col min="3082" max="3082" width="11.140625" style="117" customWidth="1"/>
    <col min="3083" max="3083" width="9.5703125" style="117" customWidth="1"/>
    <col min="3084" max="3084" width="8.85546875" style="117" customWidth="1"/>
    <col min="3085" max="3085" width="12.140625" style="117" customWidth="1"/>
    <col min="3086" max="3086" width="12.5703125" style="117" customWidth="1"/>
    <col min="3087" max="3087" width="8.28515625" style="117" customWidth="1"/>
    <col min="3088" max="3328" width="9.140625" style="117"/>
    <col min="3329" max="3329" width="40.42578125" style="117" customWidth="1"/>
    <col min="3330" max="3330" width="4.5703125" style="117" customWidth="1"/>
    <col min="3331" max="3331" width="19.140625" style="117" customWidth="1"/>
    <col min="3332" max="3332" width="13.5703125" style="117" customWidth="1"/>
    <col min="3333" max="3333" width="16.7109375" style="117" customWidth="1"/>
    <col min="3334" max="3334" width="14.7109375" style="117" customWidth="1"/>
    <col min="3335" max="3335" width="7.140625" style="117" customWidth="1"/>
    <col min="3336" max="3336" width="13.7109375" style="117" customWidth="1"/>
    <col min="3337" max="3337" width="11.7109375" style="117" customWidth="1"/>
    <col min="3338" max="3338" width="11.140625" style="117" customWidth="1"/>
    <col min="3339" max="3339" width="9.5703125" style="117" customWidth="1"/>
    <col min="3340" max="3340" width="8.85546875" style="117" customWidth="1"/>
    <col min="3341" max="3341" width="12.140625" style="117" customWidth="1"/>
    <col min="3342" max="3342" width="12.5703125" style="117" customWidth="1"/>
    <col min="3343" max="3343" width="8.28515625" style="117" customWidth="1"/>
    <col min="3344" max="3584" width="9.140625" style="117"/>
    <col min="3585" max="3585" width="40.42578125" style="117" customWidth="1"/>
    <col min="3586" max="3586" width="4.5703125" style="117" customWidth="1"/>
    <col min="3587" max="3587" width="19.140625" style="117" customWidth="1"/>
    <col min="3588" max="3588" width="13.5703125" style="117" customWidth="1"/>
    <col min="3589" max="3589" width="16.7109375" style="117" customWidth="1"/>
    <col min="3590" max="3590" width="14.7109375" style="117" customWidth="1"/>
    <col min="3591" max="3591" width="7.140625" style="117" customWidth="1"/>
    <col min="3592" max="3592" width="13.7109375" style="117" customWidth="1"/>
    <col min="3593" max="3593" width="11.7109375" style="117" customWidth="1"/>
    <col min="3594" max="3594" width="11.140625" style="117" customWidth="1"/>
    <col min="3595" max="3595" width="9.5703125" style="117" customWidth="1"/>
    <col min="3596" max="3596" width="8.85546875" style="117" customWidth="1"/>
    <col min="3597" max="3597" width="12.140625" style="117" customWidth="1"/>
    <col min="3598" max="3598" width="12.5703125" style="117" customWidth="1"/>
    <col min="3599" max="3599" width="8.28515625" style="117" customWidth="1"/>
    <col min="3600" max="3840" width="9.140625" style="117"/>
    <col min="3841" max="3841" width="40.42578125" style="117" customWidth="1"/>
    <col min="3842" max="3842" width="4.5703125" style="117" customWidth="1"/>
    <col min="3843" max="3843" width="19.140625" style="117" customWidth="1"/>
    <col min="3844" max="3844" width="13.5703125" style="117" customWidth="1"/>
    <col min="3845" max="3845" width="16.7109375" style="117" customWidth="1"/>
    <col min="3846" max="3846" width="14.7109375" style="117" customWidth="1"/>
    <col min="3847" max="3847" width="7.140625" style="117" customWidth="1"/>
    <col min="3848" max="3848" width="13.7109375" style="117" customWidth="1"/>
    <col min="3849" max="3849" width="11.7109375" style="117" customWidth="1"/>
    <col min="3850" max="3850" width="11.140625" style="117" customWidth="1"/>
    <col min="3851" max="3851" width="9.5703125" style="117" customWidth="1"/>
    <col min="3852" max="3852" width="8.85546875" style="117" customWidth="1"/>
    <col min="3853" max="3853" width="12.140625" style="117" customWidth="1"/>
    <col min="3854" max="3854" width="12.5703125" style="117" customWidth="1"/>
    <col min="3855" max="3855" width="8.28515625" style="117" customWidth="1"/>
    <col min="3856" max="4096" width="9.140625" style="117"/>
    <col min="4097" max="4097" width="40.42578125" style="117" customWidth="1"/>
    <col min="4098" max="4098" width="4.5703125" style="117" customWidth="1"/>
    <col min="4099" max="4099" width="19.140625" style="117" customWidth="1"/>
    <col min="4100" max="4100" width="13.5703125" style="117" customWidth="1"/>
    <col min="4101" max="4101" width="16.7109375" style="117" customWidth="1"/>
    <col min="4102" max="4102" width="14.7109375" style="117" customWidth="1"/>
    <col min="4103" max="4103" width="7.140625" style="117" customWidth="1"/>
    <col min="4104" max="4104" width="13.7109375" style="117" customWidth="1"/>
    <col min="4105" max="4105" width="11.7109375" style="117" customWidth="1"/>
    <col min="4106" max="4106" width="11.140625" style="117" customWidth="1"/>
    <col min="4107" max="4107" width="9.5703125" style="117" customWidth="1"/>
    <col min="4108" max="4108" width="8.85546875" style="117" customWidth="1"/>
    <col min="4109" max="4109" width="12.140625" style="117" customWidth="1"/>
    <col min="4110" max="4110" width="12.5703125" style="117" customWidth="1"/>
    <col min="4111" max="4111" width="8.28515625" style="117" customWidth="1"/>
    <col min="4112" max="4352" width="9.140625" style="117"/>
    <col min="4353" max="4353" width="40.42578125" style="117" customWidth="1"/>
    <col min="4354" max="4354" width="4.5703125" style="117" customWidth="1"/>
    <col min="4355" max="4355" width="19.140625" style="117" customWidth="1"/>
    <col min="4356" max="4356" width="13.5703125" style="117" customWidth="1"/>
    <col min="4357" max="4357" width="16.7109375" style="117" customWidth="1"/>
    <col min="4358" max="4358" width="14.7109375" style="117" customWidth="1"/>
    <col min="4359" max="4359" width="7.140625" style="117" customWidth="1"/>
    <col min="4360" max="4360" width="13.7109375" style="117" customWidth="1"/>
    <col min="4361" max="4361" width="11.7109375" style="117" customWidth="1"/>
    <col min="4362" max="4362" width="11.140625" style="117" customWidth="1"/>
    <col min="4363" max="4363" width="9.5703125" style="117" customWidth="1"/>
    <col min="4364" max="4364" width="8.85546875" style="117" customWidth="1"/>
    <col min="4365" max="4365" width="12.140625" style="117" customWidth="1"/>
    <col min="4366" max="4366" width="12.5703125" style="117" customWidth="1"/>
    <col min="4367" max="4367" width="8.28515625" style="117" customWidth="1"/>
    <col min="4368" max="4608" width="9.140625" style="117"/>
    <col min="4609" max="4609" width="40.42578125" style="117" customWidth="1"/>
    <col min="4610" max="4610" width="4.5703125" style="117" customWidth="1"/>
    <col min="4611" max="4611" width="19.140625" style="117" customWidth="1"/>
    <col min="4612" max="4612" width="13.5703125" style="117" customWidth="1"/>
    <col min="4613" max="4613" width="16.7109375" style="117" customWidth="1"/>
    <col min="4614" max="4614" width="14.7109375" style="117" customWidth="1"/>
    <col min="4615" max="4615" width="7.140625" style="117" customWidth="1"/>
    <col min="4616" max="4616" width="13.7109375" style="117" customWidth="1"/>
    <col min="4617" max="4617" width="11.7109375" style="117" customWidth="1"/>
    <col min="4618" max="4618" width="11.140625" style="117" customWidth="1"/>
    <col min="4619" max="4619" width="9.5703125" style="117" customWidth="1"/>
    <col min="4620" max="4620" width="8.85546875" style="117" customWidth="1"/>
    <col min="4621" max="4621" width="12.140625" style="117" customWidth="1"/>
    <col min="4622" max="4622" width="12.5703125" style="117" customWidth="1"/>
    <col min="4623" max="4623" width="8.28515625" style="117" customWidth="1"/>
    <col min="4624" max="4864" width="9.140625" style="117"/>
    <col min="4865" max="4865" width="40.42578125" style="117" customWidth="1"/>
    <col min="4866" max="4866" width="4.5703125" style="117" customWidth="1"/>
    <col min="4867" max="4867" width="19.140625" style="117" customWidth="1"/>
    <col min="4868" max="4868" width="13.5703125" style="117" customWidth="1"/>
    <col min="4869" max="4869" width="16.7109375" style="117" customWidth="1"/>
    <col min="4870" max="4870" width="14.7109375" style="117" customWidth="1"/>
    <col min="4871" max="4871" width="7.140625" style="117" customWidth="1"/>
    <col min="4872" max="4872" width="13.7109375" style="117" customWidth="1"/>
    <col min="4873" max="4873" width="11.7109375" style="117" customWidth="1"/>
    <col min="4874" max="4874" width="11.140625" style="117" customWidth="1"/>
    <col min="4875" max="4875" width="9.5703125" style="117" customWidth="1"/>
    <col min="4876" max="4876" width="8.85546875" style="117" customWidth="1"/>
    <col min="4877" max="4877" width="12.140625" style="117" customWidth="1"/>
    <col min="4878" max="4878" width="12.5703125" style="117" customWidth="1"/>
    <col min="4879" max="4879" width="8.28515625" style="117" customWidth="1"/>
    <col min="4880" max="5120" width="9.140625" style="117"/>
    <col min="5121" max="5121" width="40.42578125" style="117" customWidth="1"/>
    <col min="5122" max="5122" width="4.5703125" style="117" customWidth="1"/>
    <col min="5123" max="5123" width="19.140625" style="117" customWidth="1"/>
    <col min="5124" max="5124" width="13.5703125" style="117" customWidth="1"/>
    <col min="5125" max="5125" width="16.7109375" style="117" customWidth="1"/>
    <col min="5126" max="5126" width="14.7109375" style="117" customWidth="1"/>
    <col min="5127" max="5127" width="7.140625" style="117" customWidth="1"/>
    <col min="5128" max="5128" width="13.7109375" style="117" customWidth="1"/>
    <col min="5129" max="5129" width="11.7109375" style="117" customWidth="1"/>
    <col min="5130" max="5130" width="11.140625" style="117" customWidth="1"/>
    <col min="5131" max="5131" width="9.5703125" style="117" customWidth="1"/>
    <col min="5132" max="5132" width="8.85546875" style="117" customWidth="1"/>
    <col min="5133" max="5133" width="12.140625" style="117" customWidth="1"/>
    <col min="5134" max="5134" width="12.5703125" style="117" customWidth="1"/>
    <col min="5135" max="5135" width="8.28515625" style="117" customWidth="1"/>
    <col min="5136" max="5376" width="9.140625" style="117"/>
    <col min="5377" max="5377" width="40.42578125" style="117" customWidth="1"/>
    <col min="5378" max="5378" width="4.5703125" style="117" customWidth="1"/>
    <col min="5379" max="5379" width="19.140625" style="117" customWidth="1"/>
    <col min="5380" max="5380" width="13.5703125" style="117" customWidth="1"/>
    <col min="5381" max="5381" width="16.7109375" style="117" customWidth="1"/>
    <col min="5382" max="5382" width="14.7109375" style="117" customWidth="1"/>
    <col min="5383" max="5383" width="7.140625" style="117" customWidth="1"/>
    <col min="5384" max="5384" width="13.7109375" style="117" customWidth="1"/>
    <col min="5385" max="5385" width="11.7109375" style="117" customWidth="1"/>
    <col min="5386" max="5386" width="11.140625" style="117" customWidth="1"/>
    <col min="5387" max="5387" width="9.5703125" style="117" customWidth="1"/>
    <col min="5388" max="5388" width="8.85546875" style="117" customWidth="1"/>
    <col min="5389" max="5389" width="12.140625" style="117" customWidth="1"/>
    <col min="5390" max="5390" width="12.5703125" style="117" customWidth="1"/>
    <col min="5391" max="5391" width="8.28515625" style="117" customWidth="1"/>
    <col min="5392" max="5632" width="9.140625" style="117"/>
    <col min="5633" max="5633" width="40.42578125" style="117" customWidth="1"/>
    <col min="5634" max="5634" width="4.5703125" style="117" customWidth="1"/>
    <col min="5635" max="5635" width="19.140625" style="117" customWidth="1"/>
    <col min="5636" max="5636" width="13.5703125" style="117" customWidth="1"/>
    <col min="5637" max="5637" width="16.7109375" style="117" customWidth="1"/>
    <col min="5638" max="5638" width="14.7109375" style="117" customWidth="1"/>
    <col min="5639" max="5639" width="7.140625" style="117" customWidth="1"/>
    <col min="5640" max="5640" width="13.7109375" style="117" customWidth="1"/>
    <col min="5641" max="5641" width="11.7109375" style="117" customWidth="1"/>
    <col min="5642" max="5642" width="11.140625" style="117" customWidth="1"/>
    <col min="5643" max="5643" width="9.5703125" style="117" customWidth="1"/>
    <col min="5644" max="5644" width="8.85546875" style="117" customWidth="1"/>
    <col min="5645" max="5645" width="12.140625" style="117" customWidth="1"/>
    <col min="5646" max="5646" width="12.5703125" style="117" customWidth="1"/>
    <col min="5647" max="5647" width="8.28515625" style="117" customWidth="1"/>
    <col min="5648" max="5888" width="9.140625" style="117"/>
    <col min="5889" max="5889" width="40.42578125" style="117" customWidth="1"/>
    <col min="5890" max="5890" width="4.5703125" style="117" customWidth="1"/>
    <col min="5891" max="5891" width="19.140625" style="117" customWidth="1"/>
    <col min="5892" max="5892" width="13.5703125" style="117" customWidth="1"/>
    <col min="5893" max="5893" width="16.7109375" style="117" customWidth="1"/>
    <col min="5894" max="5894" width="14.7109375" style="117" customWidth="1"/>
    <col min="5895" max="5895" width="7.140625" style="117" customWidth="1"/>
    <col min="5896" max="5896" width="13.7109375" style="117" customWidth="1"/>
    <col min="5897" max="5897" width="11.7109375" style="117" customWidth="1"/>
    <col min="5898" max="5898" width="11.140625" style="117" customWidth="1"/>
    <col min="5899" max="5899" width="9.5703125" style="117" customWidth="1"/>
    <col min="5900" max="5900" width="8.85546875" style="117" customWidth="1"/>
    <col min="5901" max="5901" width="12.140625" style="117" customWidth="1"/>
    <col min="5902" max="5902" width="12.5703125" style="117" customWidth="1"/>
    <col min="5903" max="5903" width="8.28515625" style="117" customWidth="1"/>
    <col min="5904" max="6144" width="9.140625" style="117"/>
    <col min="6145" max="6145" width="40.42578125" style="117" customWidth="1"/>
    <col min="6146" max="6146" width="4.5703125" style="117" customWidth="1"/>
    <col min="6147" max="6147" width="19.140625" style="117" customWidth="1"/>
    <col min="6148" max="6148" width="13.5703125" style="117" customWidth="1"/>
    <col min="6149" max="6149" width="16.7109375" style="117" customWidth="1"/>
    <col min="6150" max="6150" width="14.7109375" style="117" customWidth="1"/>
    <col min="6151" max="6151" width="7.140625" style="117" customWidth="1"/>
    <col min="6152" max="6152" width="13.7109375" style="117" customWidth="1"/>
    <col min="6153" max="6153" width="11.7109375" style="117" customWidth="1"/>
    <col min="6154" max="6154" width="11.140625" style="117" customWidth="1"/>
    <col min="6155" max="6155" width="9.5703125" style="117" customWidth="1"/>
    <col min="6156" max="6156" width="8.85546875" style="117" customWidth="1"/>
    <col min="6157" max="6157" width="12.140625" style="117" customWidth="1"/>
    <col min="6158" max="6158" width="12.5703125" style="117" customWidth="1"/>
    <col min="6159" max="6159" width="8.28515625" style="117" customWidth="1"/>
    <col min="6160" max="6400" width="9.140625" style="117"/>
    <col min="6401" max="6401" width="40.42578125" style="117" customWidth="1"/>
    <col min="6402" max="6402" width="4.5703125" style="117" customWidth="1"/>
    <col min="6403" max="6403" width="19.140625" style="117" customWidth="1"/>
    <col min="6404" max="6404" width="13.5703125" style="117" customWidth="1"/>
    <col min="6405" max="6405" width="16.7109375" style="117" customWidth="1"/>
    <col min="6406" max="6406" width="14.7109375" style="117" customWidth="1"/>
    <col min="6407" max="6407" width="7.140625" style="117" customWidth="1"/>
    <col min="6408" max="6408" width="13.7109375" style="117" customWidth="1"/>
    <col min="6409" max="6409" width="11.7109375" style="117" customWidth="1"/>
    <col min="6410" max="6410" width="11.140625" style="117" customWidth="1"/>
    <col min="6411" max="6411" width="9.5703125" style="117" customWidth="1"/>
    <col min="6412" max="6412" width="8.85546875" style="117" customWidth="1"/>
    <col min="6413" max="6413" width="12.140625" style="117" customWidth="1"/>
    <col min="6414" max="6414" width="12.5703125" style="117" customWidth="1"/>
    <col min="6415" max="6415" width="8.28515625" style="117" customWidth="1"/>
    <col min="6416" max="6656" width="9.140625" style="117"/>
    <col min="6657" max="6657" width="40.42578125" style="117" customWidth="1"/>
    <col min="6658" max="6658" width="4.5703125" style="117" customWidth="1"/>
    <col min="6659" max="6659" width="19.140625" style="117" customWidth="1"/>
    <col min="6660" max="6660" width="13.5703125" style="117" customWidth="1"/>
    <col min="6661" max="6661" width="16.7109375" style="117" customWidth="1"/>
    <col min="6662" max="6662" width="14.7109375" style="117" customWidth="1"/>
    <col min="6663" max="6663" width="7.140625" style="117" customWidth="1"/>
    <col min="6664" max="6664" width="13.7109375" style="117" customWidth="1"/>
    <col min="6665" max="6665" width="11.7109375" style="117" customWidth="1"/>
    <col min="6666" max="6666" width="11.140625" style="117" customWidth="1"/>
    <col min="6667" max="6667" width="9.5703125" style="117" customWidth="1"/>
    <col min="6668" max="6668" width="8.85546875" style="117" customWidth="1"/>
    <col min="6669" max="6669" width="12.140625" style="117" customWidth="1"/>
    <col min="6670" max="6670" width="12.5703125" style="117" customWidth="1"/>
    <col min="6671" max="6671" width="8.28515625" style="117" customWidth="1"/>
    <col min="6672" max="6912" width="9.140625" style="117"/>
    <col min="6913" max="6913" width="40.42578125" style="117" customWidth="1"/>
    <col min="6914" max="6914" width="4.5703125" style="117" customWidth="1"/>
    <col min="6915" max="6915" width="19.140625" style="117" customWidth="1"/>
    <col min="6916" max="6916" width="13.5703125" style="117" customWidth="1"/>
    <col min="6917" max="6917" width="16.7109375" style="117" customWidth="1"/>
    <col min="6918" max="6918" width="14.7109375" style="117" customWidth="1"/>
    <col min="6919" max="6919" width="7.140625" style="117" customWidth="1"/>
    <col min="6920" max="6920" width="13.7109375" style="117" customWidth="1"/>
    <col min="6921" max="6921" width="11.7109375" style="117" customWidth="1"/>
    <col min="6922" max="6922" width="11.140625" style="117" customWidth="1"/>
    <col min="6923" max="6923" width="9.5703125" style="117" customWidth="1"/>
    <col min="6924" max="6924" width="8.85546875" style="117" customWidth="1"/>
    <col min="6925" max="6925" width="12.140625" style="117" customWidth="1"/>
    <col min="6926" max="6926" width="12.5703125" style="117" customWidth="1"/>
    <col min="6927" max="6927" width="8.28515625" style="117" customWidth="1"/>
    <col min="6928" max="7168" width="9.140625" style="117"/>
    <col min="7169" max="7169" width="40.42578125" style="117" customWidth="1"/>
    <col min="7170" max="7170" width="4.5703125" style="117" customWidth="1"/>
    <col min="7171" max="7171" width="19.140625" style="117" customWidth="1"/>
    <col min="7172" max="7172" width="13.5703125" style="117" customWidth="1"/>
    <col min="7173" max="7173" width="16.7109375" style="117" customWidth="1"/>
    <col min="7174" max="7174" width="14.7109375" style="117" customWidth="1"/>
    <col min="7175" max="7175" width="7.140625" style="117" customWidth="1"/>
    <col min="7176" max="7176" width="13.7109375" style="117" customWidth="1"/>
    <col min="7177" max="7177" width="11.7109375" style="117" customWidth="1"/>
    <col min="7178" max="7178" width="11.140625" style="117" customWidth="1"/>
    <col min="7179" max="7179" width="9.5703125" style="117" customWidth="1"/>
    <col min="7180" max="7180" width="8.85546875" style="117" customWidth="1"/>
    <col min="7181" max="7181" width="12.140625" style="117" customWidth="1"/>
    <col min="7182" max="7182" width="12.5703125" style="117" customWidth="1"/>
    <col min="7183" max="7183" width="8.28515625" style="117" customWidth="1"/>
    <col min="7184" max="7424" width="9.140625" style="117"/>
    <col min="7425" max="7425" width="40.42578125" style="117" customWidth="1"/>
    <col min="7426" max="7426" width="4.5703125" style="117" customWidth="1"/>
    <col min="7427" max="7427" width="19.140625" style="117" customWidth="1"/>
    <col min="7428" max="7428" width="13.5703125" style="117" customWidth="1"/>
    <col min="7429" max="7429" width="16.7109375" style="117" customWidth="1"/>
    <col min="7430" max="7430" width="14.7109375" style="117" customWidth="1"/>
    <col min="7431" max="7431" width="7.140625" style="117" customWidth="1"/>
    <col min="7432" max="7432" width="13.7109375" style="117" customWidth="1"/>
    <col min="7433" max="7433" width="11.7109375" style="117" customWidth="1"/>
    <col min="7434" max="7434" width="11.140625" style="117" customWidth="1"/>
    <col min="7435" max="7435" width="9.5703125" style="117" customWidth="1"/>
    <col min="7436" max="7436" width="8.85546875" style="117" customWidth="1"/>
    <col min="7437" max="7437" width="12.140625" style="117" customWidth="1"/>
    <col min="7438" max="7438" width="12.5703125" style="117" customWidth="1"/>
    <col min="7439" max="7439" width="8.28515625" style="117" customWidth="1"/>
    <col min="7440" max="7680" width="9.140625" style="117"/>
    <col min="7681" max="7681" width="40.42578125" style="117" customWidth="1"/>
    <col min="7682" max="7682" width="4.5703125" style="117" customWidth="1"/>
    <col min="7683" max="7683" width="19.140625" style="117" customWidth="1"/>
    <col min="7684" max="7684" width="13.5703125" style="117" customWidth="1"/>
    <col min="7685" max="7685" width="16.7109375" style="117" customWidth="1"/>
    <col min="7686" max="7686" width="14.7109375" style="117" customWidth="1"/>
    <col min="7687" max="7687" width="7.140625" style="117" customWidth="1"/>
    <col min="7688" max="7688" width="13.7109375" style="117" customWidth="1"/>
    <col min="7689" max="7689" width="11.7109375" style="117" customWidth="1"/>
    <col min="7690" max="7690" width="11.140625" style="117" customWidth="1"/>
    <col min="7691" max="7691" width="9.5703125" style="117" customWidth="1"/>
    <col min="7692" max="7692" width="8.85546875" style="117" customWidth="1"/>
    <col min="7693" max="7693" width="12.140625" style="117" customWidth="1"/>
    <col min="7694" max="7694" width="12.5703125" style="117" customWidth="1"/>
    <col min="7695" max="7695" width="8.28515625" style="117" customWidth="1"/>
    <col min="7696" max="7936" width="9.140625" style="117"/>
    <col min="7937" max="7937" width="40.42578125" style="117" customWidth="1"/>
    <col min="7938" max="7938" width="4.5703125" style="117" customWidth="1"/>
    <col min="7939" max="7939" width="19.140625" style="117" customWidth="1"/>
    <col min="7940" max="7940" width="13.5703125" style="117" customWidth="1"/>
    <col min="7941" max="7941" width="16.7109375" style="117" customWidth="1"/>
    <col min="7942" max="7942" width="14.7109375" style="117" customWidth="1"/>
    <col min="7943" max="7943" width="7.140625" style="117" customWidth="1"/>
    <col min="7944" max="7944" width="13.7109375" style="117" customWidth="1"/>
    <col min="7945" max="7945" width="11.7109375" style="117" customWidth="1"/>
    <col min="7946" max="7946" width="11.140625" style="117" customWidth="1"/>
    <col min="7947" max="7947" width="9.5703125" style="117" customWidth="1"/>
    <col min="7948" max="7948" width="8.85546875" style="117" customWidth="1"/>
    <col min="7949" max="7949" width="12.140625" style="117" customWidth="1"/>
    <col min="7950" max="7950" width="12.5703125" style="117" customWidth="1"/>
    <col min="7951" max="7951" width="8.28515625" style="117" customWidth="1"/>
    <col min="7952" max="8192" width="9.140625" style="117"/>
    <col min="8193" max="8193" width="40.42578125" style="117" customWidth="1"/>
    <col min="8194" max="8194" width="4.5703125" style="117" customWidth="1"/>
    <col min="8195" max="8195" width="19.140625" style="117" customWidth="1"/>
    <col min="8196" max="8196" width="13.5703125" style="117" customWidth="1"/>
    <col min="8197" max="8197" width="16.7109375" style="117" customWidth="1"/>
    <col min="8198" max="8198" width="14.7109375" style="117" customWidth="1"/>
    <col min="8199" max="8199" width="7.140625" style="117" customWidth="1"/>
    <col min="8200" max="8200" width="13.7109375" style="117" customWidth="1"/>
    <col min="8201" max="8201" width="11.7109375" style="117" customWidth="1"/>
    <col min="8202" max="8202" width="11.140625" style="117" customWidth="1"/>
    <col min="8203" max="8203" width="9.5703125" style="117" customWidth="1"/>
    <col min="8204" max="8204" width="8.85546875" style="117" customWidth="1"/>
    <col min="8205" max="8205" width="12.140625" style="117" customWidth="1"/>
    <col min="8206" max="8206" width="12.5703125" style="117" customWidth="1"/>
    <col min="8207" max="8207" width="8.28515625" style="117" customWidth="1"/>
    <col min="8208" max="8448" width="9.140625" style="117"/>
    <col min="8449" max="8449" width="40.42578125" style="117" customWidth="1"/>
    <col min="8450" max="8450" width="4.5703125" style="117" customWidth="1"/>
    <col min="8451" max="8451" width="19.140625" style="117" customWidth="1"/>
    <col min="8452" max="8452" width="13.5703125" style="117" customWidth="1"/>
    <col min="8453" max="8453" width="16.7109375" style="117" customWidth="1"/>
    <col min="8454" max="8454" width="14.7109375" style="117" customWidth="1"/>
    <col min="8455" max="8455" width="7.140625" style="117" customWidth="1"/>
    <col min="8456" max="8456" width="13.7109375" style="117" customWidth="1"/>
    <col min="8457" max="8457" width="11.7109375" style="117" customWidth="1"/>
    <col min="8458" max="8458" width="11.140625" style="117" customWidth="1"/>
    <col min="8459" max="8459" width="9.5703125" style="117" customWidth="1"/>
    <col min="8460" max="8460" width="8.85546875" style="117" customWidth="1"/>
    <col min="8461" max="8461" width="12.140625" style="117" customWidth="1"/>
    <col min="8462" max="8462" width="12.5703125" style="117" customWidth="1"/>
    <col min="8463" max="8463" width="8.28515625" style="117" customWidth="1"/>
    <col min="8464" max="8704" width="9.140625" style="117"/>
    <col min="8705" max="8705" width="40.42578125" style="117" customWidth="1"/>
    <col min="8706" max="8706" width="4.5703125" style="117" customWidth="1"/>
    <col min="8707" max="8707" width="19.140625" style="117" customWidth="1"/>
    <col min="8708" max="8708" width="13.5703125" style="117" customWidth="1"/>
    <col min="8709" max="8709" width="16.7109375" style="117" customWidth="1"/>
    <col min="8710" max="8710" width="14.7109375" style="117" customWidth="1"/>
    <col min="8711" max="8711" width="7.140625" style="117" customWidth="1"/>
    <col min="8712" max="8712" width="13.7109375" style="117" customWidth="1"/>
    <col min="8713" max="8713" width="11.7109375" style="117" customWidth="1"/>
    <col min="8714" max="8714" width="11.140625" style="117" customWidth="1"/>
    <col min="8715" max="8715" width="9.5703125" style="117" customWidth="1"/>
    <col min="8716" max="8716" width="8.85546875" style="117" customWidth="1"/>
    <col min="8717" max="8717" width="12.140625" style="117" customWidth="1"/>
    <col min="8718" max="8718" width="12.5703125" style="117" customWidth="1"/>
    <col min="8719" max="8719" width="8.28515625" style="117" customWidth="1"/>
    <col min="8720" max="8960" width="9.140625" style="117"/>
    <col min="8961" max="8961" width="40.42578125" style="117" customWidth="1"/>
    <col min="8962" max="8962" width="4.5703125" style="117" customWidth="1"/>
    <col min="8963" max="8963" width="19.140625" style="117" customWidth="1"/>
    <col min="8964" max="8964" width="13.5703125" style="117" customWidth="1"/>
    <col min="8965" max="8965" width="16.7109375" style="117" customWidth="1"/>
    <col min="8966" max="8966" width="14.7109375" style="117" customWidth="1"/>
    <col min="8967" max="8967" width="7.140625" style="117" customWidth="1"/>
    <col min="8968" max="8968" width="13.7109375" style="117" customWidth="1"/>
    <col min="8969" max="8969" width="11.7109375" style="117" customWidth="1"/>
    <col min="8970" max="8970" width="11.140625" style="117" customWidth="1"/>
    <col min="8971" max="8971" width="9.5703125" style="117" customWidth="1"/>
    <col min="8972" max="8972" width="8.85546875" style="117" customWidth="1"/>
    <col min="8973" max="8973" width="12.140625" style="117" customWidth="1"/>
    <col min="8974" max="8974" width="12.5703125" style="117" customWidth="1"/>
    <col min="8975" max="8975" width="8.28515625" style="117" customWidth="1"/>
    <col min="8976" max="9216" width="9.140625" style="117"/>
    <col min="9217" max="9217" width="40.42578125" style="117" customWidth="1"/>
    <col min="9218" max="9218" width="4.5703125" style="117" customWidth="1"/>
    <col min="9219" max="9219" width="19.140625" style="117" customWidth="1"/>
    <col min="9220" max="9220" width="13.5703125" style="117" customWidth="1"/>
    <col min="9221" max="9221" width="16.7109375" style="117" customWidth="1"/>
    <col min="9222" max="9222" width="14.7109375" style="117" customWidth="1"/>
    <col min="9223" max="9223" width="7.140625" style="117" customWidth="1"/>
    <col min="9224" max="9224" width="13.7109375" style="117" customWidth="1"/>
    <col min="9225" max="9225" width="11.7109375" style="117" customWidth="1"/>
    <col min="9226" max="9226" width="11.140625" style="117" customWidth="1"/>
    <col min="9227" max="9227" width="9.5703125" style="117" customWidth="1"/>
    <col min="9228" max="9228" width="8.85546875" style="117" customWidth="1"/>
    <col min="9229" max="9229" width="12.140625" style="117" customWidth="1"/>
    <col min="9230" max="9230" width="12.5703125" style="117" customWidth="1"/>
    <col min="9231" max="9231" width="8.28515625" style="117" customWidth="1"/>
    <col min="9232" max="9472" width="9.140625" style="117"/>
    <col min="9473" max="9473" width="40.42578125" style="117" customWidth="1"/>
    <col min="9474" max="9474" width="4.5703125" style="117" customWidth="1"/>
    <col min="9475" max="9475" width="19.140625" style="117" customWidth="1"/>
    <col min="9476" max="9476" width="13.5703125" style="117" customWidth="1"/>
    <col min="9477" max="9477" width="16.7109375" style="117" customWidth="1"/>
    <col min="9478" max="9478" width="14.7109375" style="117" customWidth="1"/>
    <col min="9479" max="9479" width="7.140625" style="117" customWidth="1"/>
    <col min="9480" max="9480" width="13.7109375" style="117" customWidth="1"/>
    <col min="9481" max="9481" width="11.7109375" style="117" customWidth="1"/>
    <col min="9482" max="9482" width="11.140625" style="117" customWidth="1"/>
    <col min="9483" max="9483" width="9.5703125" style="117" customWidth="1"/>
    <col min="9484" max="9484" width="8.85546875" style="117" customWidth="1"/>
    <col min="9485" max="9485" width="12.140625" style="117" customWidth="1"/>
    <col min="9486" max="9486" width="12.5703125" style="117" customWidth="1"/>
    <col min="9487" max="9487" width="8.28515625" style="117" customWidth="1"/>
    <col min="9488" max="9728" width="9.140625" style="117"/>
    <col min="9729" max="9729" width="40.42578125" style="117" customWidth="1"/>
    <col min="9730" max="9730" width="4.5703125" style="117" customWidth="1"/>
    <col min="9731" max="9731" width="19.140625" style="117" customWidth="1"/>
    <col min="9732" max="9732" width="13.5703125" style="117" customWidth="1"/>
    <col min="9733" max="9733" width="16.7109375" style="117" customWidth="1"/>
    <col min="9734" max="9734" width="14.7109375" style="117" customWidth="1"/>
    <col min="9735" max="9735" width="7.140625" style="117" customWidth="1"/>
    <col min="9736" max="9736" width="13.7109375" style="117" customWidth="1"/>
    <col min="9737" max="9737" width="11.7109375" style="117" customWidth="1"/>
    <col min="9738" max="9738" width="11.140625" style="117" customWidth="1"/>
    <col min="9739" max="9739" width="9.5703125" style="117" customWidth="1"/>
    <col min="9740" max="9740" width="8.85546875" style="117" customWidth="1"/>
    <col min="9741" max="9741" width="12.140625" style="117" customWidth="1"/>
    <col min="9742" max="9742" width="12.5703125" style="117" customWidth="1"/>
    <col min="9743" max="9743" width="8.28515625" style="117" customWidth="1"/>
    <col min="9744" max="9984" width="9.140625" style="117"/>
    <col min="9985" max="9985" width="40.42578125" style="117" customWidth="1"/>
    <col min="9986" max="9986" width="4.5703125" style="117" customWidth="1"/>
    <col min="9987" max="9987" width="19.140625" style="117" customWidth="1"/>
    <col min="9988" max="9988" width="13.5703125" style="117" customWidth="1"/>
    <col min="9989" max="9989" width="16.7109375" style="117" customWidth="1"/>
    <col min="9990" max="9990" width="14.7109375" style="117" customWidth="1"/>
    <col min="9991" max="9991" width="7.140625" style="117" customWidth="1"/>
    <col min="9992" max="9992" width="13.7109375" style="117" customWidth="1"/>
    <col min="9993" max="9993" width="11.7109375" style="117" customWidth="1"/>
    <col min="9994" max="9994" width="11.140625" style="117" customWidth="1"/>
    <col min="9995" max="9995" width="9.5703125" style="117" customWidth="1"/>
    <col min="9996" max="9996" width="8.85546875" style="117" customWidth="1"/>
    <col min="9997" max="9997" width="12.140625" style="117" customWidth="1"/>
    <col min="9998" max="9998" width="12.5703125" style="117" customWidth="1"/>
    <col min="9999" max="9999" width="8.28515625" style="117" customWidth="1"/>
    <col min="10000" max="10240" width="9.140625" style="117"/>
    <col min="10241" max="10241" width="40.42578125" style="117" customWidth="1"/>
    <col min="10242" max="10242" width="4.5703125" style="117" customWidth="1"/>
    <col min="10243" max="10243" width="19.140625" style="117" customWidth="1"/>
    <col min="10244" max="10244" width="13.5703125" style="117" customWidth="1"/>
    <col min="10245" max="10245" width="16.7109375" style="117" customWidth="1"/>
    <col min="10246" max="10246" width="14.7109375" style="117" customWidth="1"/>
    <col min="10247" max="10247" width="7.140625" style="117" customWidth="1"/>
    <col min="10248" max="10248" width="13.7109375" style="117" customWidth="1"/>
    <col min="10249" max="10249" width="11.7109375" style="117" customWidth="1"/>
    <col min="10250" max="10250" width="11.140625" style="117" customWidth="1"/>
    <col min="10251" max="10251" width="9.5703125" style="117" customWidth="1"/>
    <col min="10252" max="10252" width="8.85546875" style="117" customWidth="1"/>
    <col min="10253" max="10253" width="12.140625" style="117" customWidth="1"/>
    <col min="10254" max="10254" width="12.5703125" style="117" customWidth="1"/>
    <col min="10255" max="10255" width="8.28515625" style="117" customWidth="1"/>
    <col min="10256" max="10496" width="9.140625" style="117"/>
    <col min="10497" max="10497" width="40.42578125" style="117" customWidth="1"/>
    <col min="10498" max="10498" width="4.5703125" style="117" customWidth="1"/>
    <col min="10499" max="10499" width="19.140625" style="117" customWidth="1"/>
    <col min="10500" max="10500" width="13.5703125" style="117" customWidth="1"/>
    <col min="10501" max="10501" width="16.7109375" style="117" customWidth="1"/>
    <col min="10502" max="10502" width="14.7109375" style="117" customWidth="1"/>
    <col min="10503" max="10503" width="7.140625" style="117" customWidth="1"/>
    <col min="10504" max="10504" width="13.7109375" style="117" customWidth="1"/>
    <col min="10505" max="10505" width="11.7109375" style="117" customWidth="1"/>
    <col min="10506" max="10506" width="11.140625" style="117" customWidth="1"/>
    <col min="10507" max="10507" width="9.5703125" style="117" customWidth="1"/>
    <col min="10508" max="10508" width="8.85546875" style="117" customWidth="1"/>
    <col min="10509" max="10509" width="12.140625" style="117" customWidth="1"/>
    <col min="10510" max="10510" width="12.5703125" style="117" customWidth="1"/>
    <col min="10511" max="10511" width="8.28515625" style="117" customWidth="1"/>
    <col min="10512" max="10752" width="9.140625" style="117"/>
    <col min="10753" max="10753" width="40.42578125" style="117" customWidth="1"/>
    <col min="10754" max="10754" width="4.5703125" style="117" customWidth="1"/>
    <col min="10755" max="10755" width="19.140625" style="117" customWidth="1"/>
    <col min="10756" max="10756" width="13.5703125" style="117" customWidth="1"/>
    <col min="10757" max="10757" width="16.7109375" style="117" customWidth="1"/>
    <col min="10758" max="10758" width="14.7109375" style="117" customWidth="1"/>
    <col min="10759" max="10759" width="7.140625" style="117" customWidth="1"/>
    <col min="10760" max="10760" width="13.7109375" style="117" customWidth="1"/>
    <col min="10761" max="10761" width="11.7109375" style="117" customWidth="1"/>
    <col min="10762" max="10762" width="11.140625" style="117" customWidth="1"/>
    <col min="10763" max="10763" width="9.5703125" style="117" customWidth="1"/>
    <col min="10764" max="10764" width="8.85546875" style="117" customWidth="1"/>
    <col min="10765" max="10765" width="12.140625" style="117" customWidth="1"/>
    <col min="10766" max="10766" width="12.5703125" style="117" customWidth="1"/>
    <col min="10767" max="10767" width="8.28515625" style="117" customWidth="1"/>
    <col min="10768" max="11008" width="9.140625" style="117"/>
    <col min="11009" max="11009" width="40.42578125" style="117" customWidth="1"/>
    <col min="11010" max="11010" width="4.5703125" style="117" customWidth="1"/>
    <col min="11011" max="11011" width="19.140625" style="117" customWidth="1"/>
    <col min="11012" max="11012" width="13.5703125" style="117" customWidth="1"/>
    <col min="11013" max="11013" width="16.7109375" style="117" customWidth="1"/>
    <col min="11014" max="11014" width="14.7109375" style="117" customWidth="1"/>
    <col min="11015" max="11015" width="7.140625" style="117" customWidth="1"/>
    <col min="11016" max="11016" width="13.7109375" style="117" customWidth="1"/>
    <col min="11017" max="11017" width="11.7109375" style="117" customWidth="1"/>
    <col min="11018" max="11018" width="11.140625" style="117" customWidth="1"/>
    <col min="11019" max="11019" width="9.5703125" style="117" customWidth="1"/>
    <col min="11020" max="11020" width="8.85546875" style="117" customWidth="1"/>
    <col min="11021" max="11021" width="12.140625" style="117" customWidth="1"/>
    <col min="11022" max="11022" width="12.5703125" style="117" customWidth="1"/>
    <col min="11023" max="11023" width="8.28515625" style="117" customWidth="1"/>
    <col min="11024" max="11264" width="9.140625" style="117"/>
    <col min="11265" max="11265" width="40.42578125" style="117" customWidth="1"/>
    <col min="11266" max="11266" width="4.5703125" style="117" customWidth="1"/>
    <col min="11267" max="11267" width="19.140625" style="117" customWidth="1"/>
    <col min="11268" max="11268" width="13.5703125" style="117" customWidth="1"/>
    <col min="11269" max="11269" width="16.7109375" style="117" customWidth="1"/>
    <col min="11270" max="11270" width="14.7109375" style="117" customWidth="1"/>
    <col min="11271" max="11271" width="7.140625" style="117" customWidth="1"/>
    <col min="11272" max="11272" width="13.7109375" style="117" customWidth="1"/>
    <col min="11273" max="11273" width="11.7109375" style="117" customWidth="1"/>
    <col min="11274" max="11274" width="11.140625" style="117" customWidth="1"/>
    <col min="11275" max="11275" width="9.5703125" style="117" customWidth="1"/>
    <col min="11276" max="11276" width="8.85546875" style="117" customWidth="1"/>
    <col min="11277" max="11277" width="12.140625" style="117" customWidth="1"/>
    <col min="11278" max="11278" width="12.5703125" style="117" customWidth="1"/>
    <col min="11279" max="11279" width="8.28515625" style="117" customWidth="1"/>
    <col min="11280" max="11520" width="9.140625" style="117"/>
    <col min="11521" max="11521" width="40.42578125" style="117" customWidth="1"/>
    <col min="11522" max="11522" width="4.5703125" style="117" customWidth="1"/>
    <col min="11523" max="11523" width="19.140625" style="117" customWidth="1"/>
    <col min="11524" max="11524" width="13.5703125" style="117" customWidth="1"/>
    <col min="11525" max="11525" width="16.7109375" style="117" customWidth="1"/>
    <col min="11526" max="11526" width="14.7109375" style="117" customWidth="1"/>
    <col min="11527" max="11527" width="7.140625" style="117" customWidth="1"/>
    <col min="11528" max="11528" width="13.7109375" style="117" customWidth="1"/>
    <col min="11529" max="11529" width="11.7109375" style="117" customWidth="1"/>
    <col min="11530" max="11530" width="11.140625" style="117" customWidth="1"/>
    <col min="11531" max="11531" width="9.5703125" style="117" customWidth="1"/>
    <col min="11532" max="11532" width="8.85546875" style="117" customWidth="1"/>
    <col min="11533" max="11533" width="12.140625" style="117" customWidth="1"/>
    <col min="11534" max="11534" width="12.5703125" style="117" customWidth="1"/>
    <col min="11535" max="11535" width="8.28515625" style="117" customWidth="1"/>
    <col min="11536" max="11776" width="9.140625" style="117"/>
    <col min="11777" max="11777" width="40.42578125" style="117" customWidth="1"/>
    <col min="11778" max="11778" width="4.5703125" style="117" customWidth="1"/>
    <col min="11779" max="11779" width="19.140625" style="117" customWidth="1"/>
    <col min="11780" max="11780" width="13.5703125" style="117" customWidth="1"/>
    <col min="11781" max="11781" width="16.7109375" style="117" customWidth="1"/>
    <col min="11782" max="11782" width="14.7109375" style="117" customWidth="1"/>
    <col min="11783" max="11783" width="7.140625" style="117" customWidth="1"/>
    <col min="11784" max="11784" width="13.7109375" style="117" customWidth="1"/>
    <col min="11785" max="11785" width="11.7109375" style="117" customWidth="1"/>
    <col min="11786" max="11786" width="11.140625" style="117" customWidth="1"/>
    <col min="11787" max="11787" width="9.5703125" style="117" customWidth="1"/>
    <col min="11788" max="11788" width="8.85546875" style="117" customWidth="1"/>
    <col min="11789" max="11789" width="12.140625" style="117" customWidth="1"/>
    <col min="11790" max="11790" width="12.5703125" style="117" customWidth="1"/>
    <col min="11791" max="11791" width="8.28515625" style="117" customWidth="1"/>
    <col min="11792" max="12032" width="9.140625" style="117"/>
    <col min="12033" max="12033" width="40.42578125" style="117" customWidth="1"/>
    <col min="12034" max="12034" width="4.5703125" style="117" customWidth="1"/>
    <col min="12035" max="12035" width="19.140625" style="117" customWidth="1"/>
    <col min="12036" max="12036" width="13.5703125" style="117" customWidth="1"/>
    <col min="12037" max="12037" width="16.7109375" style="117" customWidth="1"/>
    <col min="12038" max="12038" width="14.7109375" style="117" customWidth="1"/>
    <col min="12039" max="12039" width="7.140625" style="117" customWidth="1"/>
    <col min="12040" max="12040" width="13.7109375" style="117" customWidth="1"/>
    <col min="12041" max="12041" width="11.7109375" style="117" customWidth="1"/>
    <col min="12042" max="12042" width="11.140625" style="117" customWidth="1"/>
    <col min="12043" max="12043" width="9.5703125" style="117" customWidth="1"/>
    <col min="12044" max="12044" width="8.85546875" style="117" customWidth="1"/>
    <col min="12045" max="12045" width="12.140625" style="117" customWidth="1"/>
    <col min="12046" max="12046" width="12.5703125" style="117" customWidth="1"/>
    <col min="12047" max="12047" width="8.28515625" style="117" customWidth="1"/>
    <col min="12048" max="12288" width="9.140625" style="117"/>
    <col min="12289" max="12289" width="40.42578125" style="117" customWidth="1"/>
    <col min="12290" max="12290" width="4.5703125" style="117" customWidth="1"/>
    <col min="12291" max="12291" width="19.140625" style="117" customWidth="1"/>
    <col min="12292" max="12292" width="13.5703125" style="117" customWidth="1"/>
    <col min="12293" max="12293" width="16.7109375" style="117" customWidth="1"/>
    <col min="12294" max="12294" width="14.7109375" style="117" customWidth="1"/>
    <col min="12295" max="12295" width="7.140625" style="117" customWidth="1"/>
    <col min="12296" max="12296" width="13.7109375" style="117" customWidth="1"/>
    <col min="12297" max="12297" width="11.7109375" style="117" customWidth="1"/>
    <col min="12298" max="12298" width="11.140625" style="117" customWidth="1"/>
    <col min="12299" max="12299" width="9.5703125" style="117" customWidth="1"/>
    <col min="12300" max="12300" width="8.85546875" style="117" customWidth="1"/>
    <col min="12301" max="12301" width="12.140625" style="117" customWidth="1"/>
    <col min="12302" max="12302" width="12.5703125" style="117" customWidth="1"/>
    <col min="12303" max="12303" width="8.28515625" style="117" customWidth="1"/>
    <col min="12304" max="12544" width="9.140625" style="117"/>
    <col min="12545" max="12545" width="40.42578125" style="117" customWidth="1"/>
    <col min="12546" max="12546" width="4.5703125" style="117" customWidth="1"/>
    <col min="12547" max="12547" width="19.140625" style="117" customWidth="1"/>
    <col min="12548" max="12548" width="13.5703125" style="117" customWidth="1"/>
    <col min="12549" max="12549" width="16.7109375" style="117" customWidth="1"/>
    <col min="12550" max="12550" width="14.7109375" style="117" customWidth="1"/>
    <col min="12551" max="12551" width="7.140625" style="117" customWidth="1"/>
    <col min="12552" max="12552" width="13.7109375" style="117" customWidth="1"/>
    <col min="12553" max="12553" width="11.7109375" style="117" customWidth="1"/>
    <col min="12554" max="12554" width="11.140625" style="117" customWidth="1"/>
    <col min="12555" max="12555" width="9.5703125" style="117" customWidth="1"/>
    <col min="12556" max="12556" width="8.85546875" style="117" customWidth="1"/>
    <col min="12557" max="12557" width="12.140625" style="117" customWidth="1"/>
    <col min="12558" max="12558" width="12.5703125" style="117" customWidth="1"/>
    <col min="12559" max="12559" width="8.28515625" style="117" customWidth="1"/>
    <col min="12560" max="12800" width="9.140625" style="117"/>
    <col min="12801" max="12801" width="40.42578125" style="117" customWidth="1"/>
    <col min="12802" max="12802" width="4.5703125" style="117" customWidth="1"/>
    <col min="12803" max="12803" width="19.140625" style="117" customWidth="1"/>
    <col min="12804" max="12804" width="13.5703125" style="117" customWidth="1"/>
    <col min="12805" max="12805" width="16.7109375" style="117" customWidth="1"/>
    <col min="12806" max="12806" width="14.7109375" style="117" customWidth="1"/>
    <col min="12807" max="12807" width="7.140625" style="117" customWidth="1"/>
    <col min="12808" max="12808" width="13.7109375" style="117" customWidth="1"/>
    <col min="12809" max="12809" width="11.7109375" style="117" customWidth="1"/>
    <col min="12810" max="12810" width="11.140625" style="117" customWidth="1"/>
    <col min="12811" max="12811" width="9.5703125" style="117" customWidth="1"/>
    <col min="12812" max="12812" width="8.85546875" style="117" customWidth="1"/>
    <col min="12813" max="12813" width="12.140625" style="117" customWidth="1"/>
    <col min="12814" max="12814" width="12.5703125" style="117" customWidth="1"/>
    <col min="12815" max="12815" width="8.28515625" style="117" customWidth="1"/>
    <col min="12816" max="13056" width="9.140625" style="117"/>
    <col min="13057" max="13057" width="40.42578125" style="117" customWidth="1"/>
    <col min="13058" max="13058" width="4.5703125" style="117" customWidth="1"/>
    <col min="13059" max="13059" width="19.140625" style="117" customWidth="1"/>
    <col min="13060" max="13060" width="13.5703125" style="117" customWidth="1"/>
    <col min="13061" max="13061" width="16.7109375" style="117" customWidth="1"/>
    <col min="13062" max="13062" width="14.7109375" style="117" customWidth="1"/>
    <col min="13063" max="13063" width="7.140625" style="117" customWidth="1"/>
    <col min="13064" max="13064" width="13.7109375" style="117" customWidth="1"/>
    <col min="13065" max="13065" width="11.7109375" style="117" customWidth="1"/>
    <col min="13066" max="13066" width="11.140625" style="117" customWidth="1"/>
    <col min="13067" max="13067" width="9.5703125" style="117" customWidth="1"/>
    <col min="13068" max="13068" width="8.85546875" style="117" customWidth="1"/>
    <col min="13069" max="13069" width="12.140625" style="117" customWidth="1"/>
    <col min="13070" max="13070" width="12.5703125" style="117" customWidth="1"/>
    <col min="13071" max="13071" width="8.28515625" style="117" customWidth="1"/>
    <col min="13072" max="13312" width="9.140625" style="117"/>
    <col min="13313" max="13313" width="40.42578125" style="117" customWidth="1"/>
    <col min="13314" max="13314" width="4.5703125" style="117" customWidth="1"/>
    <col min="13315" max="13315" width="19.140625" style="117" customWidth="1"/>
    <col min="13316" max="13316" width="13.5703125" style="117" customWidth="1"/>
    <col min="13317" max="13317" width="16.7109375" style="117" customWidth="1"/>
    <col min="13318" max="13318" width="14.7109375" style="117" customWidth="1"/>
    <col min="13319" max="13319" width="7.140625" style="117" customWidth="1"/>
    <col min="13320" max="13320" width="13.7109375" style="117" customWidth="1"/>
    <col min="13321" max="13321" width="11.7109375" style="117" customWidth="1"/>
    <col min="13322" max="13322" width="11.140625" style="117" customWidth="1"/>
    <col min="13323" max="13323" width="9.5703125" style="117" customWidth="1"/>
    <col min="13324" max="13324" width="8.85546875" style="117" customWidth="1"/>
    <col min="13325" max="13325" width="12.140625" style="117" customWidth="1"/>
    <col min="13326" max="13326" width="12.5703125" style="117" customWidth="1"/>
    <col min="13327" max="13327" width="8.28515625" style="117" customWidth="1"/>
    <col min="13328" max="13568" width="9.140625" style="117"/>
    <col min="13569" max="13569" width="40.42578125" style="117" customWidth="1"/>
    <col min="13570" max="13570" width="4.5703125" style="117" customWidth="1"/>
    <col min="13571" max="13571" width="19.140625" style="117" customWidth="1"/>
    <col min="13572" max="13572" width="13.5703125" style="117" customWidth="1"/>
    <col min="13573" max="13573" width="16.7109375" style="117" customWidth="1"/>
    <col min="13574" max="13574" width="14.7109375" style="117" customWidth="1"/>
    <col min="13575" max="13575" width="7.140625" style="117" customWidth="1"/>
    <col min="13576" max="13576" width="13.7109375" style="117" customWidth="1"/>
    <col min="13577" max="13577" width="11.7109375" style="117" customWidth="1"/>
    <col min="13578" max="13578" width="11.140625" style="117" customWidth="1"/>
    <col min="13579" max="13579" width="9.5703125" style="117" customWidth="1"/>
    <col min="13580" max="13580" width="8.85546875" style="117" customWidth="1"/>
    <col min="13581" max="13581" width="12.140625" style="117" customWidth="1"/>
    <col min="13582" max="13582" width="12.5703125" style="117" customWidth="1"/>
    <col min="13583" max="13583" width="8.28515625" style="117" customWidth="1"/>
    <col min="13584" max="13824" width="9.140625" style="117"/>
    <col min="13825" max="13825" width="40.42578125" style="117" customWidth="1"/>
    <col min="13826" max="13826" width="4.5703125" style="117" customWidth="1"/>
    <col min="13827" max="13827" width="19.140625" style="117" customWidth="1"/>
    <col min="13828" max="13828" width="13.5703125" style="117" customWidth="1"/>
    <col min="13829" max="13829" width="16.7109375" style="117" customWidth="1"/>
    <col min="13830" max="13830" width="14.7109375" style="117" customWidth="1"/>
    <col min="13831" max="13831" width="7.140625" style="117" customWidth="1"/>
    <col min="13832" max="13832" width="13.7109375" style="117" customWidth="1"/>
    <col min="13833" max="13833" width="11.7109375" style="117" customWidth="1"/>
    <col min="13834" max="13834" width="11.140625" style="117" customWidth="1"/>
    <col min="13835" max="13835" width="9.5703125" style="117" customWidth="1"/>
    <col min="13836" max="13836" width="8.85546875" style="117" customWidth="1"/>
    <col min="13837" max="13837" width="12.140625" style="117" customWidth="1"/>
    <col min="13838" max="13838" width="12.5703125" style="117" customWidth="1"/>
    <col min="13839" max="13839" width="8.28515625" style="117" customWidth="1"/>
    <col min="13840" max="14080" width="9.140625" style="117"/>
    <col min="14081" max="14081" width="40.42578125" style="117" customWidth="1"/>
    <col min="14082" max="14082" width="4.5703125" style="117" customWidth="1"/>
    <col min="14083" max="14083" width="19.140625" style="117" customWidth="1"/>
    <col min="14084" max="14084" width="13.5703125" style="117" customWidth="1"/>
    <col min="14085" max="14085" width="16.7109375" style="117" customWidth="1"/>
    <col min="14086" max="14086" width="14.7109375" style="117" customWidth="1"/>
    <col min="14087" max="14087" width="7.140625" style="117" customWidth="1"/>
    <col min="14088" max="14088" width="13.7109375" style="117" customWidth="1"/>
    <col min="14089" max="14089" width="11.7109375" style="117" customWidth="1"/>
    <col min="14090" max="14090" width="11.140625" style="117" customWidth="1"/>
    <col min="14091" max="14091" width="9.5703125" style="117" customWidth="1"/>
    <col min="14092" max="14092" width="8.85546875" style="117" customWidth="1"/>
    <col min="14093" max="14093" width="12.140625" style="117" customWidth="1"/>
    <col min="14094" max="14094" width="12.5703125" style="117" customWidth="1"/>
    <col min="14095" max="14095" width="8.28515625" style="117" customWidth="1"/>
    <col min="14096" max="14336" width="9.140625" style="117"/>
    <col min="14337" max="14337" width="40.42578125" style="117" customWidth="1"/>
    <col min="14338" max="14338" width="4.5703125" style="117" customWidth="1"/>
    <col min="14339" max="14339" width="19.140625" style="117" customWidth="1"/>
    <col min="14340" max="14340" width="13.5703125" style="117" customWidth="1"/>
    <col min="14341" max="14341" width="16.7109375" style="117" customWidth="1"/>
    <col min="14342" max="14342" width="14.7109375" style="117" customWidth="1"/>
    <col min="14343" max="14343" width="7.140625" style="117" customWidth="1"/>
    <col min="14344" max="14344" width="13.7109375" style="117" customWidth="1"/>
    <col min="14345" max="14345" width="11.7109375" style="117" customWidth="1"/>
    <col min="14346" max="14346" width="11.140625" style="117" customWidth="1"/>
    <col min="14347" max="14347" width="9.5703125" style="117" customWidth="1"/>
    <col min="14348" max="14348" width="8.85546875" style="117" customWidth="1"/>
    <col min="14349" max="14349" width="12.140625" style="117" customWidth="1"/>
    <col min="14350" max="14350" width="12.5703125" style="117" customWidth="1"/>
    <col min="14351" max="14351" width="8.28515625" style="117" customWidth="1"/>
    <col min="14352" max="14592" width="9.140625" style="117"/>
    <col min="14593" max="14593" width="40.42578125" style="117" customWidth="1"/>
    <col min="14594" max="14594" width="4.5703125" style="117" customWidth="1"/>
    <col min="14595" max="14595" width="19.140625" style="117" customWidth="1"/>
    <col min="14596" max="14596" width="13.5703125" style="117" customWidth="1"/>
    <col min="14597" max="14597" width="16.7109375" style="117" customWidth="1"/>
    <col min="14598" max="14598" width="14.7109375" style="117" customWidth="1"/>
    <col min="14599" max="14599" width="7.140625" style="117" customWidth="1"/>
    <col min="14600" max="14600" width="13.7109375" style="117" customWidth="1"/>
    <col min="14601" max="14601" width="11.7109375" style="117" customWidth="1"/>
    <col min="14602" max="14602" width="11.140625" style="117" customWidth="1"/>
    <col min="14603" max="14603" width="9.5703125" style="117" customWidth="1"/>
    <col min="14604" max="14604" width="8.85546875" style="117" customWidth="1"/>
    <col min="14605" max="14605" width="12.140625" style="117" customWidth="1"/>
    <col min="14606" max="14606" width="12.5703125" style="117" customWidth="1"/>
    <col min="14607" max="14607" width="8.28515625" style="117" customWidth="1"/>
    <col min="14608" max="14848" width="9.140625" style="117"/>
    <col min="14849" max="14849" width="40.42578125" style="117" customWidth="1"/>
    <col min="14850" max="14850" width="4.5703125" style="117" customWidth="1"/>
    <col min="14851" max="14851" width="19.140625" style="117" customWidth="1"/>
    <col min="14852" max="14852" width="13.5703125" style="117" customWidth="1"/>
    <col min="14853" max="14853" width="16.7109375" style="117" customWidth="1"/>
    <col min="14854" max="14854" width="14.7109375" style="117" customWidth="1"/>
    <col min="14855" max="14855" width="7.140625" style="117" customWidth="1"/>
    <col min="14856" max="14856" width="13.7109375" style="117" customWidth="1"/>
    <col min="14857" max="14857" width="11.7109375" style="117" customWidth="1"/>
    <col min="14858" max="14858" width="11.140625" style="117" customWidth="1"/>
    <col min="14859" max="14859" width="9.5703125" style="117" customWidth="1"/>
    <col min="14860" max="14860" width="8.85546875" style="117" customWidth="1"/>
    <col min="14861" max="14861" width="12.140625" style="117" customWidth="1"/>
    <col min="14862" max="14862" width="12.5703125" style="117" customWidth="1"/>
    <col min="14863" max="14863" width="8.28515625" style="117" customWidth="1"/>
    <col min="14864" max="15104" width="9.140625" style="117"/>
    <col min="15105" max="15105" width="40.42578125" style="117" customWidth="1"/>
    <col min="15106" max="15106" width="4.5703125" style="117" customWidth="1"/>
    <col min="15107" max="15107" width="19.140625" style="117" customWidth="1"/>
    <col min="15108" max="15108" width="13.5703125" style="117" customWidth="1"/>
    <col min="15109" max="15109" width="16.7109375" style="117" customWidth="1"/>
    <col min="15110" max="15110" width="14.7109375" style="117" customWidth="1"/>
    <col min="15111" max="15111" width="7.140625" style="117" customWidth="1"/>
    <col min="15112" max="15112" width="13.7109375" style="117" customWidth="1"/>
    <col min="15113" max="15113" width="11.7109375" style="117" customWidth="1"/>
    <col min="15114" max="15114" width="11.140625" style="117" customWidth="1"/>
    <col min="15115" max="15115" width="9.5703125" style="117" customWidth="1"/>
    <col min="15116" max="15116" width="8.85546875" style="117" customWidth="1"/>
    <col min="15117" max="15117" width="12.140625" style="117" customWidth="1"/>
    <col min="15118" max="15118" width="12.5703125" style="117" customWidth="1"/>
    <col min="15119" max="15119" width="8.28515625" style="117" customWidth="1"/>
    <col min="15120" max="15360" width="9.140625" style="117"/>
    <col min="15361" max="15361" width="40.42578125" style="117" customWidth="1"/>
    <col min="15362" max="15362" width="4.5703125" style="117" customWidth="1"/>
    <col min="15363" max="15363" width="19.140625" style="117" customWidth="1"/>
    <col min="15364" max="15364" width="13.5703125" style="117" customWidth="1"/>
    <col min="15365" max="15365" width="16.7109375" style="117" customWidth="1"/>
    <col min="15366" max="15366" width="14.7109375" style="117" customWidth="1"/>
    <col min="15367" max="15367" width="7.140625" style="117" customWidth="1"/>
    <col min="15368" max="15368" width="13.7109375" style="117" customWidth="1"/>
    <col min="15369" max="15369" width="11.7109375" style="117" customWidth="1"/>
    <col min="15370" max="15370" width="11.140625" style="117" customWidth="1"/>
    <col min="15371" max="15371" width="9.5703125" style="117" customWidth="1"/>
    <col min="15372" max="15372" width="8.85546875" style="117" customWidth="1"/>
    <col min="15373" max="15373" width="12.140625" style="117" customWidth="1"/>
    <col min="15374" max="15374" width="12.5703125" style="117" customWidth="1"/>
    <col min="15375" max="15375" width="8.28515625" style="117" customWidth="1"/>
    <col min="15376" max="15616" width="9.140625" style="117"/>
    <col min="15617" max="15617" width="40.42578125" style="117" customWidth="1"/>
    <col min="15618" max="15618" width="4.5703125" style="117" customWidth="1"/>
    <col min="15619" max="15619" width="19.140625" style="117" customWidth="1"/>
    <col min="15620" max="15620" width="13.5703125" style="117" customWidth="1"/>
    <col min="15621" max="15621" width="16.7109375" style="117" customWidth="1"/>
    <col min="15622" max="15622" width="14.7109375" style="117" customWidth="1"/>
    <col min="15623" max="15623" width="7.140625" style="117" customWidth="1"/>
    <col min="15624" max="15624" width="13.7109375" style="117" customWidth="1"/>
    <col min="15625" max="15625" width="11.7109375" style="117" customWidth="1"/>
    <col min="15626" max="15626" width="11.140625" style="117" customWidth="1"/>
    <col min="15627" max="15627" width="9.5703125" style="117" customWidth="1"/>
    <col min="15628" max="15628" width="8.85546875" style="117" customWidth="1"/>
    <col min="15629" max="15629" width="12.140625" style="117" customWidth="1"/>
    <col min="15630" max="15630" width="12.5703125" style="117" customWidth="1"/>
    <col min="15631" max="15631" width="8.28515625" style="117" customWidth="1"/>
    <col min="15632" max="15872" width="9.140625" style="117"/>
    <col min="15873" max="15873" width="40.42578125" style="117" customWidth="1"/>
    <col min="15874" max="15874" width="4.5703125" style="117" customWidth="1"/>
    <col min="15875" max="15875" width="19.140625" style="117" customWidth="1"/>
    <col min="15876" max="15876" width="13.5703125" style="117" customWidth="1"/>
    <col min="15877" max="15877" width="16.7109375" style="117" customWidth="1"/>
    <col min="15878" max="15878" width="14.7109375" style="117" customWidth="1"/>
    <col min="15879" max="15879" width="7.140625" style="117" customWidth="1"/>
    <col min="15880" max="15880" width="13.7109375" style="117" customWidth="1"/>
    <col min="15881" max="15881" width="11.7109375" style="117" customWidth="1"/>
    <col min="15882" max="15882" width="11.140625" style="117" customWidth="1"/>
    <col min="15883" max="15883" width="9.5703125" style="117" customWidth="1"/>
    <col min="15884" max="15884" width="8.85546875" style="117" customWidth="1"/>
    <col min="15885" max="15885" width="12.140625" style="117" customWidth="1"/>
    <col min="15886" max="15886" width="12.5703125" style="117" customWidth="1"/>
    <col min="15887" max="15887" width="8.28515625" style="117" customWidth="1"/>
    <col min="15888" max="16128" width="9.140625" style="117"/>
    <col min="16129" max="16129" width="40.42578125" style="117" customWidth="1"/>
    <col min="16130" max="16130" width="4.5703125" style="117" customWidth="1"/>
    <col min="16131" max="16131" width="19.140625" style="117" customWidth="1"/>
    <col min="16132" max="16132" width="13.5703125" style="117" customWidth="1"/>
    <col min="16133" max="16133" width="16.7109375" style="117" customWidth="1"/>
    <col min="16134" max="16134" width="14.7109375" style="117" customWidth="1"/>
    <col min="16135" max="16135" width="7.140625" style="117" customWidth="1"/>
    <col min="16136" max="16136" width="13.7109375" style="117" customWidth="1"/>
    <col min="16137" max="16137" width="11.7109375" style="117" customWidth="1"/>
    <col min="16138" max="16138" width="11.140625" style="117" customWidth="1"/>
    <col min="16139" max="16139" width="9.5703125" style="117" customWidth="1"/>
    <col min="16140" max="16140" width="8.85546875" style="117" customWidth="1"/>
    <col min="16141" max="16141" width="12.140625" style="117" customWidth="1"/>
    <col min="16142" max="16142" width="12.5703125" style="117" customWidth="1"/>
    <col min="16143" max="16143" width="8.28515625" style="117" customWidth="1"/>
    <col min="16144" max="16384" width="9.140625" style="117"/>
  </cols>
  <sheetData>
    <row r="1" spans="1:17" ht="12" customHeight="1" x14ac:dyDescent="0.25">
      <c r="H1" s="1137" t="s">
        <v>1303</v>
      </c>
      <c r="I1" s="1137"/>
      <c r="J1" s="1137"/>
      <c r="K1" s="1137"/>
      <c r="L1" s="1137"/>
      <c r="M1" s="1137"/>
      <c r="N1" s="1137"/>
      <c r="O1" s="274"/>
      <c r="P1" s="1001"/>
      <c r="Q1" s="275"/>
    </row>
    <row r="2" spans="1:17" ht="36.75" customHeight="1" x14ac:dyDescent="0.25">
      <c r="A2" s="1436" t="s">
        <v>1392</v>
      </c>
      <c r="B2" s="1436"/>
      <c r="C2" s="1436"/>
      <c r="D2" s="1436"/>
      <c r="E2" s="1436"/>
      <c r="F2" s="1436"/>
      <c r="G2" s="1436"/>
      <c r="H2" s="1436"/>
      <c r="I2" s="1436"/>
      <c r="J2" s="1436"/>
      <c r="K2" s="1436"/>
      <c r="L2" s="1436"/>
      <c r="M2" s="1436"/>
      <c r="N2" s="1436"/>
      <c r="O2" s="274"/>
      <c r="P2" s="1001"/>
      <c r="Q2" s="275"/>
    </row>
    <row r="3" spans="1:17" ht="18.75" customHeight="1" x14ac:dyDescent="0.25">
      <c r="A3" s="273"/>
      <c r="B3" s="1133" t="s">
        <v>1375</v>
      </c>
      <c r="C3" s="1133"/>
      <c r="D3" s="1133"/>
      <c r="E3" s="1133"/>
      <c r="F3" s="1133"/>
      <c r="G3" s="1133"/>
      <c r="H3" s="1133"/>
      <c r="I3" s="1133"/>
      <c r="J3" s="1133"/>
      <c r="L3" s="1436"/>
      <c r="M3" s="1436"/>
      <c r="N3" s="1436"/>
      <c r="O3" s="274"/>
      <c r="P3" s="1001"/>
      <c r="Q3" s="275"/>
    </row>
    <row r="4" spans="1:17" s="119" customFormat="1" ht="12" customHeight="1" x14ac:dyDescent="0.25">
      <c r="B4" s="1191" t="s">
        <v>0</v>
      </c>
      <c r="C4" s="1191"/>
      <c r="D4" s="1191"/>
      <c r="E4" s="1191"/>
      <c r="F4" s="1191"/>
      <c r="G4" s="1191"/>
      <c r="H4" s="1191"/>
      <c r="I4" s="1191"/>
      <c r="J4" s="1191"/>
      <c r="O4" s="355"/>
      <c r="P4" s="1001"/>
      <c r="Q4" s="358"/>
    </row>
    <row r="5" spans="1:17" s="119" customFormat="1" ht="7.5" customHeight="1" x14ac:dyDescent="0.25">
      <c r="B5" s="120"/>
      <c r="C5" s="120"/>
      <c r="D5" s="120"/>
      <c r="E5" s="120"/>
      <c r="F5" s="120"/>
      <c r="G5" s="120"/>
      <c r="H5" s="120"/>
      <c r="I5" s="120"/>
      <c r="J5" s="120"/>
      <c r="O5" s="355"/>
      <c r="P5" s="1001"/>
      <c r="Q5" s="358"/>
    </row>
    <row r="6" spans="1:17" s="125" customFormat="1" ht="13.5" hidden="1" customHeight="1" x14ac:dyDescent="0.25">
      <c r="A6" s="119"/>
      <c r="B6" s="1435"/>
      <c r="C6" s="1435"/>
      <c r="D6" s="1435"/>
      <c r="E6" s="1435"/>
      <c r="F6" s="1435"/>
      <c r="G6" s="1435"/>
      <c r="H6" s="1435"/>
      <c r="I6" s="1435"/>
      <c r="J6" s="1435"/>
      <c r="K6" s="119"/>
      <c r="L6" s="119"/>
      <c r="M6" s="119"/>
      <c r="N6" s="119"/>
      <c r="O6" s="274"/>
      <c r="P6" s="1001"/>
      <c r="Q6" s="275"/>
    </row>
    <row r="7" spans="1:17" s="125" customFormat="1" ht="15" hidden="1" x14ac:dyDescent="0.25">
      <c r="A7" s="119"/>
      <c r="B7" s="1191" t="s">
        <v>1164</v>
      </c>
      <c r="C7" s="1191"/>
      <c r="D7" s="1191"/>
      <c r="E7" s="1191"/>
      <c r="F7" s="1191"/>
      <c r="G7" s="1191"/>
      <c r="H7" s="1191"/>
      <c r="I7" s="1191"/>
      <c r="J7" s="1191"/>
      <c r="K7" s="119"/>
      <c r="L7" s="119"/>
      <c r="M7" s="119"/>
      <c r="N7" s="119"/>
      <c r="O7" s="274"/>
      <c r="P7" s="1001"/>
      <c r="Q7" s="275"/>
    </row>
    <row r="8" spans="1:17" s="125" customFormat="1" ht="15.75" thickBot="1" x14ac:dyDescent="0.3">
      <c r="A8" s="119"/>
      <c r="B8" s="120"/>
      <c r="C8" s="120"/>
      <c r="D8" s="122"/>
      <c r="E8" s="123"/>
      <c r="F8" s="124"/>
      <c r="G8" s="120"/>
      <c r="H8" s="120"/>
      <c r="I8" s="120"/>
      <c r="J8" s="120"/>
      <c r="K8" s="119"/>
      <c r="L8" s="119"/>
      <c r="M8" s="119"/>
      <c r="N8" s="119"/>
      <c r="O8" s="274"/>
      <c r="P8" s="1001"/>
      <c r="Q8" s="275"/>
    </row>
    <row r="9" spans="1:17" s="125" customFormat="1" ht="18.75" customHeight="1" x14ac:dyDescent="0.25">
      <c r="A9" s="1403" t="s">
        <v>1165</v>
      </c>
      <c r="B9" s="1309" t="s">
        <v>753</v>
      </c>
      <c r="C9" s="1309" t="s">
        <v>1166</v>
      </c>
      <c r="D9" s="1309"/>
      <c r="E9" s="1309"/>
      <c r="F9" s="1309"/>
      <c r="G9" s="1309"/>
      <c r="H9" s="1309"/>
      <c r="I9" s="1309"/>
      <c r="J9" s="1309" t="s">
        <v>1167</v>
      </c>
      <c r="K9" s="1309"/>
      <c r="L9" s="1309"/>
      <c r="M9" s="1151" t="s">
        <v>1168</v>
      </c>
      <c r="N9" s="1437"/>
      <c r="O9" s="274"/>
      <c r="P9" s="1001"/>
      <c r="Q9" s="275"/>
    </row>
    <row r="10" spans="1:17" s="647" customFormat="1" ht="55.5" customHeight="1" x14ac:dyDescent="0.25">
      <c r="A10" s="1439"/>
      <c r="B10" s="1310"/>
      <c r="C10" s="1310" t="s">
        <v>1169</v>
      </c>
      <c r="D10" s="1310"/>
      <c r="E10" s="1310"/>
      <c r="F10" s="1310" t="s">
        <v>1170</v>
      </c>
      <c r="G10" s="1310"/>
      <c r="H10" s="1310" t="s">
        <v>1171</v>
      </c>
      <c r="I10" s="1310"/>
      <c r="J10" s="1310" t="s">
        <v>1172</v>
      </c>
      <c r="K10" s="1310" t="s">
        <v>1173</v>
      </c>
      <c r="L10" s="1310" t="s">
        <v>1174</v>
      </c>
      <c r="M10" s="1310"/>
      <c r="N10" s="1438"/>
      <c r="O10" s="439"/>
      <c r="P10" s="1001"/>
      <c r="Q10" s="948"/>
    </row>
    <row r="11" spans="1:17" ht="76.5" customHeight="1" x14ac:dyDescent="0.25">
      <c r="A11" s="1439"/>
      <c r="B11" s="1310"/>
      <c r="C11" s="946" t="s">
        <v>1175</v>
      </c>
      <c r="D11" s="946" t="s">
        <v>1176</v>
      </c>
      <c r="E11" s="946" t="s">
        <v>1270</v>
      </c>
      <c r="F11" s="946" t="s">
        <v>1063</v>
      </c>
      <c r="G11" s="946" t="s">
        <v>1064</v>
      </c>
      <c r="H11" s="946" t="s">
        <v>1177</v>
      </c>
      <c r="I11" s="946" t="s">
        <v>1178</v>
      </c>
      <c r="J11" s="1310"/>
      <c r="K11" s="1310"/>
      <c r="L11" s="1310"/>
      <c r="M11" s="946" t="s">
        <v>1271</v>
      </c>
      <c r="N11" s="947" t="s">
        <v>1179</v>
      </c>
      <c r="O11" s="274"/>
      <c r="P11" s="1001"/>
      <c r="Q11" s="275"/>
    </row>
    <row r="12" spans="1:17" ht="15.75" customHeight="1" thickBot="1" x14ac:dyDescent="0.3">
      <c r="A12" s="949">
        <v>1</v>
      </c>
      <c r="B12" s="950">
        <v>2</v>
      </c>
      <c r="C12" s="950">
        <v>3</v>
      </c>
      <c r="D12" s="950">
        <v>4</v>
      </c>
      <c r="E12" s="950">
        <v>5</v>
      </c>
      <c r="F12" s="950">
        <v>6</v>
      </c>
      <c r="G12" s="950">
        <v>7</v>
      </c>
      <c r="H12" s="950">
        <v>8</v>
      </c>
      <c r="I12" s="950">
        <v>9</v>
      </c>
      <c r="J12" s="950">
        <v>10</v>
      </c>
      <c r="K12" s="950">
        <v>11</v>
      </c>
      <c r="L12" s="950">
        <v>12</v>
      </c>
      <c r="M12" s="950">
        <v>13</v>
      </c>
      <c r="N12" s="951">
        <v>14</v>
      </c>
      <c r="O12" s="274"/>
      <c r="P12" s="1001"/>
      <c r="Q12" s="275"/>
    </row>
    <row r="13" spans="1:17" ht="31.5" customHeight="1" x14ac:dyDescent="0.25">
      <c r="A13" s="952" t="s">
        <v>1180</v>
      </c>
      <c r="B13" s="953" t="s">
        <v>781</v>
      </c>
      <c r="C13" s="954" t="s">
        <v>15</v>
      </c>
      <c r="D13" s="954" t="s">
        <v>15</v>
      </c>
      <c r="E13" s="954" t="s">
        <v>15</v>
      </c>
      <c r="F13" s="954" t="s">
        <v>15</v>
      </c>
      <c r="G13" s="954" t="s">
        <v>15</v>
      </c>
      <c r="H13" s="955">
        <f>SUM(H15:H23)</f>
        <v>0</v>
      </c>
      <c r="I13" s="954" t="s">
        <v>15</v>
      </c>
      <c r="J13" s="954" t="s">
        <v>15</v>
      </c>
      <c r="K13" s="954" t="s">
        <v>15</v>
      </c>
      <c r="L13" s="955">
        <f>SUM(L15:L23)</f>
        <v>0</v>
      </c>
      <c r="M13" s="956">
        <f>SUM(M15:M23)</f>
        <v>0</v>
      </c>
      <c r="N13" s="957" t="s">
        <v>15</v>
      </c>
      <c r="O13" s="274"/>
      <c r="P13" s="1001"/>
      <c r="Q13" s="275"/>
    </row>
    <row r="14" spans="1:17" ht="15.75" customHeight="1" x14ac:dyDescent="0.25">
      <c r="A14" s="958" t="s">
        <v>1067</v>
      </c>
      <c r="B14" s="959"/>
      <c r="C14" s="960"/>
      <c r="D14" s="960"/>
      <c r="E14" s="960"/>
      <c r="F14" s="960"/>
      <c r="G14" s="961"/>
      <c r="H14" s="961"/>
      <c r="I14" s="962"/>
      <c r="J14" s="963"/>
      <c r="K14" s="962"/>
      <c r="L14" s="961"/>
      <c r="M14" s="964"/>
      <c r="N14" s="965"/>
      <c r="O14" s="274"/>
      <c r="P14" s="1001"/>
      <c r="Q14" s="275"/>
    </row>
    <row r="15" spans="1:17" s="647" customFormat="1" ht="89.25" x14ac:dyDescent="0.25">
      <c r="A15" s="733" t="s">
        <v>1272</v>
      </c>
      <c r="B15" s="94"/>
      <c r="C15" s="1002" t="s">
        <v>1273</v>
      </c>
      <c r="D15" s="1002" t="s">
        <v>1274</v>
      </c>
      <c r="E15" s="368" t="s">
        <v>1275</v>
      </c>
      <c r="F15" s="368" t="s">
        <v>1185</v>
      </c>
      <c r="G15" s="367"/>
      <c r="H15" s="367"/>
      <c r="I15" s="966">
        <f t="shared" ref="I15:I23" si="0">IF((G15=0),0,ROUND(H15/G15,1))</f>
        <v>0</v>
      </c>
      <c r="J15" s="389"/>
      <c r="K15" s="967">
        <v>0</v>
      </c>
      <c r="L15" s="367">
        <v>0</v>
      </c>
      <c r="M15" s="966">
        <f t="shared" ref="M15:M23" si="1">ROUND((SUM(H15,L15)/1),1)</f>
        <v>0</v>
      </c>
      <c r="N15" s="526">
        <f t="shared" ref="N15:N23" si="2">IF(G15=0,0,ROUND((H15+L15)/G15,1))</f>
        <v>0</v>
      </c>
      <c r="O15" s="439"/>
      <c r="P15" s="1001"/>
      <c r="Q15" s="948"/>
    </row>
    <row r="16" spans="1:17" ht="102" x14ac:dyDescent="0.25">
      <c r="A16" s="733" t="s">
        <v>1276</v>
      </c>
      <c r="B16" s="94" t="s">
        <v>783</v>
      </c>
      <c r="C16" s="368"/>
      <c r="D16" s="368"/>
      <c r="E16" s="368"/>
      <c r="F16" s="368"/>
      <c r="G16" s="367"/>
      <c r="H16" s="367"/>
      <c r="I16" s="966">
        <f t="shared" si="0"/>
        <v>0</v>
      </c>
      <c r="J16" s="389"/>
      <c r="K16" s="967"/>
      <c r="L16" s="367"/>
      <c r="M16" s="966">
        <f t="shared" si="1"/>
        <v>0</v>
      </c>
      <c r="N16" s="526">
        <f t="shared" si="2"/>
        <v>0</v>
      </c>
      <c r="O16" s="274"/>
      <c r="P16" s="1001"/>
      <c r="Q16" s="275"/>
    </row>
    <row r="17" spans="1:17" ht="13.5" customHeight="1" x14ac:dyDescent="0.25">
      <c r="A17" s="733"/>
      <c r="B17" s="94" t="s">
        <v>784</v>
      </c>
      <c r="C17" s="368"/>
      <c r="D17" s="368"/>
      <c r="E17" s="368"/>
      <c r="F17" s="368"/>
      <c r="G17" s="367"/>
      <c r="H17" s="367"/>
      <c r="I17" s="966">
        <f t="shared" si="0"/>
        <v>0</v>
      </c>
      <c r="J17" s="389"/>
      <c r="K17" s="967">
        <v>0</v>
      </c>
      <c r="L17" s="367"/>
      <c r="M17" s="966">
        <f t="shared" si="1"/>
        <v>0</v>
      </c>
      <c r="N17" s="526">
        <f t="shared" si="2"/>
        <v>0</v>
      </c>
      <c r="O17" s="274"/>
      <c r="P17" s="1001"/>
      <c r="Q17" s="275"/>
    </row>
    <row r="18" spans="1:17" ht="15" x14ac:dyDescent="0.25">
      <c r="A18" s="733"/>
      <c r="B18" s="94" t="s">
        <v>787</v>
      </c>
      <c r="C18" s="968"/>
      <c r="D18" s="968"/>
      <c r="E18" s="968"/>
      <c r="F18" s="968"/>
      <c r="G18" s="969"/>
      <c r="H18" s="969"/>
      <c r="I18" s="966">
        <f t="shared" si="0"/>
        <v>0</v>
      </c>
      <c r="J18" s="970"/>
      <c r="K18" s="971"/>
      <c r="L18" s="969"/>
      <c r="M18" s="966">
        <f t="shared" si="1"/>
        <v>0</v>
      </c>
      <c r="N18" s="526">
        <f t="shared" si="2"/>
        <v>0</v>
      </c>
      <c r="O18" s="274"/>
      <c r="P18" s="1001"/>
      <c r="Q18" s="275"/>
    </row>
    <row r="19" spans="1:17" ht="15" x14ac:dyDescent="0.25">
      <c r="A19" s="733"/>
      <c r="B19" s="94" t="s">
        <v>788</v>
      </c>
      <c r="C19" s="968"/>
      <c r="D19" s="968"/>
      <c r="E19" s="968"/>
      <c r="F19" s="968"/>
      <c r="G19" s="969"/>
      <c r="H19" s="969"/>
      <c r="I19" s="966">
        <f t="shared" si="0"/>
        <v>0</v>
      </c>
      <c r="J19" s="970"/>
      <c r="K19" s="971"/>
      <c r="L19" s="969"/>
      <c r="M19" s="966">
        <f t="shared" si="1"/>
        <v>0</v>
      </c>
      <c r="N19" s="526">
        <f t="shared" si="2"/>
        <v>0</v>
      </c>
      <c r="O19" s="274"/>
      <c r="P19" s="1001"/>
      <c r="Q19" s="275"/>
    </row>
    <row r="20" spans="1:17" ht="15" x14ac:dyDescent="0.25">
      <c r="A20" s="733"/>
      <c r="B20" s="94" t="s">
        <v>789</v>
      </c>
      <c r="C20" s="968"/>
      <c r="D20" s="968"/>
      <c r="E20" s="968"/>
      <c r="F20" s="968"/>
      <c r="G20" s="969"/>
      <c r="H20" s="969"/>
      <c r="I20" s="966">
        <f t="shared" si="0"/>
        <v>0</v>
      </c>
      <c r="J20" s="970"/>
      <c r="K20" s="971"/>
      <c r="L20" s="969"/>
      <c r="M20" s="966">
        <f t="shared" si="1"/>
        <v>0</v>
      </c>
      <c r="N20" s="526">
        <f t="shared" si="2"/>
        <v>0</v>
      </c>
      <c r="O20" s="274"/>
      <c r="P20" s="1001"/>
      <c r="Q20" s="275"/>
    </row>
    <row r="21" spans="1:17" ht="15" x14ac:dyDescent="0.25">
      <c r="A21" s="733"/>
      <c r="B21" s="94" t="s">
        <v>790</v>
      </c>
      <c r="C21" s="968"/>
      <c r="D21" s="968"/>
      <c r="E21" s="968"/>
      <c r="F21" s="968"/>
      <c r="G21" s="969"/>
      <c r="H21" s="969"/>
      <c r="I21" s="966">
        <f t="shared" si="0"/>
        <v>0</v>
      </c>
      <c r="J21" s="970"/>
      <c r="K21" s="971"/>
      <c r="L21" s="969"/>
      <c r="M21" s="966">
        <f t="shared" si="1"/>
        <v>0</v>
      </c>
      <c r="N21" s="526">
        <f t="shared" si="2"/>
        <v>0</v>
      </c>
      <c r="O21" s="274"/>
      <c r="P21" s="1001"/>
      <c r="Q21" s="275"/>
    </row>
    <row r="22" spans="1:17" ht="15" x14ac:dyDescent="0.25">
      <c r="A22" s="733"/>
      <c r="B22" s="94" t="s">
        <v>791</v>
      </c>
      <c r="C22" s="968"/>
      <c r="D22" s="968"/>
      <c r="E22" s="968"/>
      <c r="F22" s="968"/>
      <c r="G22" s="969"/>
      <c r="H22" s="969"/>
      <c r="I22" s="966">
        <f t="shared" si="0"/>
        <v>0</v>
      </c>
      <c r="J22" s="970"/>
      <c r="K22" s="971"/>
      <c r="L22" s="969"/>
      <c r="M22" s="966">
        <f t="shared" si="1"/>
        <v>0</v>
      </c>
      <c r="N22" s="526">
        <f t="shared" si="2"/>
        <v>0</v>
      </c>
      <c r="O22" s="274"/>
      <c r="P22" s="1001"/>
      <c r="Q22" s="275"/>
    </row>
    <row r="23" spans="1:17" ht="15.75" thickBot="1" x14ac:dyDescent="0.3">
      <c r="A23" s="972"/>
      <c r="B23" s="489" t="s">
        <v>792</v>
      </c>
      <c r="C23" s="973"/>
      <c r="D23" s="973"/>
      <c r="E23" s="973"/>
      <c r="F23" s="973"/>
      <c r="G23" s="974"/>
      <c r="H23" s="974"/>
      <c r="I23" s="975">
        <f t="shared" si="0"/>
        <v>0</v>
      </c>
      <c r="J23" s="976"/>
      <c r="K23" s="977"/>
      <c r="L23" s="974"/>
      <c r="M23" s="966">
        <f t="shared" si="1"/>
        <v>0</v>
      </c>
      <c r="N23" s="978">
        <f t="shared" si="2"/>
        <v>0</v>
      </c>
      <c r="O23" s="274"/>
      <c r="P23" s="1001"/>
      <c r="Q23" s="275"/>
    </row>
    <row r="24" spans="1:17" ht="27" customHeight="1" x14ac:dyDescent="0.25">
      <c r="A24" s="952" t="s">
        <v>1181</v>
      </c>
      <c r="B24" s="979" t="s">
        <v>793</v>
      </c>
      <c r="C24" s="954" t="s">
        <v>15</v>
      </c>
      <c r="D24" s="954" t="s">
        <v>15</v>
      </c>
      <c r="E24" s="954" t="s">
        <v>15</v>
      </c>
      <c r="F24" s="954" t="s">
        <v>15</v>
      </c>
      <c r="G24" s="954" t="s">
        <v>15</v>
      </c>
      <c r="H24" s="955">
        <f>SUM(H26:H34)</f>
        <v>0</v>
      </c>
      <c r="I24" s="954" t="s">
        <v>15</v>
      </c>
      <c r="J24" s="954" t="s">
        <v>15</v>
      </c>
      <c r="K24" s="954" t="s">
        <v>15</v>
      </c>
      <c r="L24" s="955">
        <f>SUM(L26:L34)</f>
        <v>0</v>
      </c>
      <c r="M24" s="956">
        <f>SUM(M26:M34)</f>
        <v>0</v>
      </c>
      <c r="N24" s="957" t="s">
        <v>15</v>
      </c>
      <c r="O24" s="274"/>
      <c r="P24" s="1001"/>
      <c r="Q24" s="275"/>
    </row>
    <row r="25" spans="1:17" ht="15" x14ac:dyDescent="0.25">
      <c r="A25" s="958" t="s">
        <v>1067</v>
      </c>
      <c r="B25" s="492"/>
      <c r="C25" s="823"/>
      <c r="D25" s="823"/>
      <c r="E25" s="823"/>
      <c r="F25" s="823"/>
      <c r="G25" s="980"/>
      <c r="H25" s="980"/>
      <c r="I25" s="981"/>
      <c r="J25" s="980"/>
      <c r="K25" s="981"/>
      <c r="L25" s="980"/>
      <c r="M25" s="982"/>
      <c r="N25" s="983"/>
      <c r="O25" s="274"/>
      <c r="P25" s="1001"/>
      <c r="Q25" s="275"/>
    </row>
    <row r="26" spans="1:17" s="647" customFormat="1" ht="15" x14ac:dyDescent="0.25">
      <c r="A26" s="672"/>
      <c r="B26" s="984"/>
      <c r="C26" s="368"/>
      <c r="D26" s="368"/>
      <c r="E26" s="368"/>
      <c r="F26" s="368"/>
      <c r="G26" s="367"/>
      <c r="H26" s="367"/>
      <c r="I26" s="966">
        <f>IF((G26=0),0,ROUND(H26/G26,2))</f>
        <v>0</v>
      </c>
      <c r="J26" s="389"/>
      <c r="K26" s="967">
        <v>0</v>
      </c>
      <c r="L26" s="367"/>
      <c r="M26" s="985">
        <f t="shared" ref="M26:M34" si="3">ROUND((SUM(H26,L26)/1),1)</f>
        <v>0</v>
      </c>
      <c r="N26" s="526">
        <f t="shared" ref="N26:N34" si="4">IF(G26=0,0,ROUND((H26+L26)/G26,1))</f>
        <v>0</v>
      </c>
      <c r="O26" s="439"/>
      <c r="P26" s="1001"/>
      <c r="Q26" s="948"/>
    </row>
    <row r="27" spans="1:17" ht="21" customHeight="1" x14ac:dyDescent="0.25">
      <c r="A27" s="733"/>
      <c r="B27" s="984" t="s">
        <v>795</v>
      </c>
      <c r="C27" s="368"/>
      <c r="D27" s="368"/>
      <c r="E27" s="368"/>
      <c r="F27" s="368"/>
      <c r="G27" s="367"/>
      <c r="H27" s="367"/>
      <c r="I27" s="966">
        <f>IF((G27=0),0,ROUND(H27/G27,2))</f>
        <v>0</v>
      </c>
      <c r="J27" s="389"/>
      <c r="K27" s="967"/>
      <c r="L27" s="367"/>
      <c r="M27" s="966">
        <f t="shared" si="3"/>
        <v>0</v>
      </c>
      <c r="N27" s="526">
        <f t="shared" si="4"/>
        <v>0</v>
      </c>
      <c r="O27" s="274"/>
      <c r="P27" s="1001"/>
      <c r="Q27" s="275"/>
    </row>
    <row r="28" spans="1:17" ht="17.25" customHeight="1" x14ac:dyDescent="0.25">
      <c r="A28" s="733"/>
      <c r="B28" s="984" t="s">
        <v>796</v>
      </c>
      <c r="C28" s="368"/>
      <c r="D28" s="368"/>
      <c r="E28" s="368"/>
      <c r="F28" s="368"/>
      <c r="G28" s="367"/>
      <c r="H28" s="367"/>
      <c r="I28" s="966">
        <f t="shared" ref="I28:I34" si="5">IF((G28=0),0,ROUND(H28/G28,1))</f>
        <v>0</v>
      </c>
      <c r="J28" s="389">
        <v>60</v>
      </c>
      <c r="K28" s="967"/>
      <c r="L28" s="367"/>
      <c r="M28" s="966">
        <f t="shared" si="3"/>
        <v>0</v>
      </c>
      <c r="N28" s="526">
        <f t="shared" si="4"/>
        <v>0</v>
      </c>
      <c r="O28" s="274"/>
      <c r="P28" s="1001"/>
      <c r="Q28" s="275"/>
    </row>
    <row r="29" spans="1:17" ht="102" x14ac:dyDescent="0.25">
      <c r="A29" s="733" t="s">
        <v>1277</v>
      </c>
      <c r="B29" s="984" t="s">
        <v>797</v>
      </c>
      <c r="C29" s="1003" t="s">
        <v>1278</v>
      </c>
      <c r="D29" s="1003" t="s">
        <v>1279</v>
      </c>
      <c r="E29" s="968"/>
      <c r="F29" s="968"/>
      <c r="G29" s="969"/>
      <c r="H29" s="969"/>
      <c r="I29" s="966">
        <f t="shared" si="5"/>
        <v>0</v>
      </c>
      <c r="J29" s="970"/>
      <c r="K29" s="971"/>
      <c r="L29" s="969"/>
      <c r="M29" s="966">
        <f t="shared" si="3"/>
        <v>0</v>
      </c>
      <c r="N29" s="526">
        <f t="shared" si="4"/>
        <v>0</v>
      </c>
      <c r="O29" s="274"/>
      <c r="P29" s="1001"/>
      <c r="Q29" s="275"/>
    </row>
    <row r="30" spans="1:17" ht="94.5" customHeight="1" x14ac:dyDescent="0.25">
      <c r="A30" s="733" t="s">
        <v>1280</v>
      </c>
      <c r="B30" s="984" t="s">
        <v>799</v>
      </c>
      <c r="C30" s="968"/>
      <c r="D30" s="968"/>
      <c r="E30" s="968"/>
      <c r="F30" s="968"/>
      <c r="G30" s="969"/>
      <c r="H30" s="969"/>
      <c r="I30" s="966">
        <f t="shared" si="5"/>
        <v>0</v>
      </c>
      <c r="J30" s="970"/>
      <c r="K30" s="971"/>
      <c r="L30" s="969"/>
      <c r="M30" s="966">
        <f t="shared" si="3"/>
        <v>0</v>
      </c>
      <c r="N30" s="526">
        <f t="shared" si="4"/>
        <v>0</v>
      </c>
      <c r="O30" s="274"/>
      <c r="P30" s="1001"/>
      <c r="Q30" s="275"/>
    </row>
    <row r="31" spans="1:17" ht="15" x14ac:dyDescent="0.25">
      <c r="A31" s="733"/>
      <c r="B31" s="984" t="s">
        <v>800</v>
      </c>
      <c r="C31" s="968"/>
      <c r="D31" s="968"/>
      <c r="E31" s="968"/>
      <c r="F31" s="968"/>
      <c r="G31" s="969"/>
      <c r="H31" s="969"/>
      <c r="I31" s="966">
        <f t="shared" si="5"/>
        <v>0</v>
      </c>
      <c r="J31" s="970"/>
      <c r="K31" s="971"/>
      <c r="L31" s="969"/>
      <c r="M31" s="966">
        <f t="shared" si="3"/>
        <v>0</v>
      </c>
      <c r="N31" s="526">
        <f t="shared" si="4"/>
        <v>0</v>
      </c>
      <c r="O31" s="274"/>
      <c r="P31" s="1001"/>
      <c r="Q31" s="275"/>
    </row>
    <row r="32" spans="1:17" ht="15" x14ac:dyDescent="0.25">
      <c r="A32" s="733"/>
      <c r="B32" s="984" t="s">
        <v>801</v>
      </c>
      <c r="C32" s="968"/>
      <c r="D32" s="968"/>
      <c r="E32" s="968"/>
      <c r="F32" s="968"/>
      <c r="G32" s="969"/>
      <c r="H32" s="969"/>
      <c r="I32" s="966">
        <f t="shared" si="5"/>
        <v>0</v>
      </c>
      <c r="J32" s="970"/>
      <c r="K32" s="971"/>
      <c r="L32" s="969"/>
      <c r="M32" s="966">
        <f t="shared" si="3"/>
        <v>0</v>
      </c>
      <c r="N32" s="526">
        <f t="shared" si="4"/>
        <v>0</v>
      </c>
      <c r="O32" s="274"/>
      <c r="P32" s="1001"/>
      <c r="Q32" s="275"/>
    </row>
    <row r="33" spans="1:17" ht="15" x14ac:dyDescent="0.25">
      <c r="A33" s="733"/>
      <c r="B33" s="984" t="s">
        <v>802</v>
      </c>
      <c r="C33" s="968"/>
      <c r="D33" s="968"/>
      <c r="E33" s="968"/>
      <c r="F33" s="968"/>
      <c r="G33" s="969"/>
      <c r="H33" s="969"/>
      <c r="I33" s="966">
        <f t="shared" si="5"/>
        <v>0</v>
      </c>
      <c r="J33" s="970"/>
      <c r="K33" s="971"/>
      <c r="L33" s="969"/>
      <c r="M33" s="966">
        <f t="shared" si="3"/>
        <v>0</v>
      </c>
      <c r="N33" s="526">
        <f t="shared" si="4"/>
        <v>0</v>
      </c>
      <c r="O33" s="274"/>
      <c r="P33" s="1001"/>
      <c r="Q33" s="275"/>
    </row>
    <row r="34" spans="1:17" ht="15.75" thickBot="1" x14ac:dyDescent="0.3">
      <c r="A34" s="972"/>
      <c r="B34" s="986" t="s">
        <v>803</v>
      </c>
      <c r="C34" s="973"/>
      <c r="D34" s="973"/>
      <c r="E34" s="973"/>
      <c r="F34" s="973"/>
      <c r="G34" s="974"/>
      <c r="H34" s="974"/>
      <c r="I34" s="975">
        <f t="shared" si="5"/>
        <v>0</v>
      </c>
      <c r="J34" s="976"/>
      <c r="K34" s="977"/>
      <c r="L34" s="974"/>
      <c r="M34" s="966">
        <f t="shared" si="3"/>
        <v>0</v>
      </c>
      <c r="N34" s="978">
        <f t="shared" si="4"/>
        <v>0</v>
      </c>
      <c r="O34" s="274"/>
      <c r="P34" s="1001"/>
      <c r="Q34" s="275"/>
    </row>
    <row r="35" spans="1:17" ht="27" customHeight="1" x14ac:dyDescent="0.25">
      <c r="A35" s="952" t="s">
        <v>1182</v>
      </c>
      <c r="B35" s="953" t="s">
        <v>804</v>
      </c>
      <c r="C35" s="954" t="s">
        <v>15</v>
      </c>
      <c r="D35" s="954" t="s">
        <v>15</v>
      </c>
      <c r="E35" s="954" t="s">
        <v>15</v>
      </c>
      <c r="F35" s="954" t="s">
        <v>15</v>
      </c>
      <c r="G35" s="954" t="s">
        <v>15</v>
      </c>
      <c r="H35" s="955">
        <f>SUM(H37:H41)</f>
        <v>0</v>
      </c>
      <c r="I35" s="954" t="s">
        <v>15</v>
      </c>
      <c r="J35" s="954" t="s">
        <v>15</v>
      </c>
      <c r="K35" s="954" t="s">
        <v>15</v>
      </c>
      <c r="L35" s="955">
        <f>SUM(L37:L41)</f>
        <v>0</v>
      </c>
      <c r="M35" s="956">
        <f>SUM(M37:M41)</f>
        <v>0</v>
      </c>
      <c r="N35" s="957" t="s">
        <v>15</v>
      </c>
      <c r="O35" s="274"/>
      <c r="P35" s="1001"/>
      <c r="Q35" s="275"/>
    </row>
    <row r="36" spans="1:17" ht="15" x14ac:dyDescent="0.25">
      <c r="A36" s="958" t="s">
        <v>1067</v>
      </c>
      <c r="B36" s="94"/>
      <c r="C36" s="987"/>
      <c r="D36" s="987"/>
      <c r="E36" s="987"/>
      <c r="F36" s="987"/>
      <c r="G36" s="988"/>
      <c r="H36" s="988"/>
      <c r="I36" s="989"/>
      <c r="J36" s="988"/>
      <c r="K36" s="989"/>
      <c r="L36" s="988"/>
      <c r="M36" s="990"/>
      <c r="N36" s="991"/>
      <c r="O36" s="274"/>
      <c r="P36" s="1001"/>
      <c r="Q36" s="275"/>
    </row>
    <row r="37" spans="1:17" s="647" customFormat="1" ht="153" x14ac:dyDescent="0.25">
      <c r="A37" s="733" t="s">
        <v>1281</v>
      </c>
      <c r="B37" s="94"/>
      <c r="C37" s="1002" t="s">
        <v>1282</v>
      </c>
      <c r="D37" s="368" t="s">
        <v>1283</v>
      </c>
      <c r="E37" s="368"/>
      <c r="F37" s="368"/>
      <c r="G37" s="367"/>
      <c r="H37" s="367"/>
      <c r="I37" s="966">
        <f>IF((G37=0),0,ROUND(H37/G37,1))</f>
        <v>0</v>
      </c>
      <c r="J37" s="389"/>
      <c r="K37" s="967">
        <v>0</v>
      </c>
      <c r="L37" s="367"/>
      <c r="M37" s="966">
        <f>ROUND((SUM(H37,L37)/1),1)</f>
        <v>0</v>
      </c>
      <c r="N37" s="526">
        <f>IF(G37=0,0,ROUND((H37+L37)/G37,1))</f>
        <v>0</v>
      </c>
      <c r="O37" s="439"/>
      <c r="P37" s="1001"/>
      <c r="Q37" s="948"/>
    </row>
    <row r="38" spans="1:17" ht="38.25" x14ac:dyDescent="0.25">
      <c r="A38" s="733" t="s">
        <v>1284</v>
      </c>
      <c r="B38" s="94" t="s">
        <v>900</v>
      </c>
      <c r="C38" s="368"/>
      <c r="D38" s="368"/>
      <c r="E38" s="368"/>
      <c r="F38" s="368"/>
      <c r="G38" s="367"/>
      <c r="H38" s="367"/>
      <c r="I38" s="966">
        <f>IF((G38=0),0,ROUND(H38/G38,1))</f>
        <v>0</v>
      </c>
      <c r="J38" s="389"/>
      <c r="K38" s="967"/>
      <c r="L38" s="367"/>
      <c r="M38" s="966">
        <f>ROUND((SUM(H38,L38)/1),1)</f>
        <v>0</v>
      </c>
      <c r="N38" s="526">
        <f>IF(G38=0,0,ROUND((H38+L38)/G38,1))</f>
        <v>0</v>
      </c>
      <c r="O38" s="274"/>
      <c r="P38" s="1001"/>
      <c r="Q38" s="275"/>
    </row>
    <row r="39" spans="1:17" ht="15" x14ac:dyDescent="0.25">
      <c r="A39" s="733"/>
      <c r="B39" s="94" t="s">
        <v>901</v>
      </c>
      <c r="C39" s="368"/>
      <c r="D39" s="368"/>
      <c r="E39" s="368"/>
      <c r="F39" s="368"/>
      <c r="G39" s="367"/>
      <c r="H39" s="367"/>
      <c r="I39" s="966">
        <f>IF((G39=0),0,ROUND(H39/G39,1))</f>
        <v>0</v>
      </c>
      <c r="J39" s="389"/>
      <c r="K39" s="967"/>
      <c r="L39" s="367"/>
      <c r="M39" s="966">
        <f>ROUND((SUM(H39,L39)/1000),1)</f>
        <v>0</v>
      </c>
      <c r="N39" s="526">
        <f>IF(G39=0,0,ROUND((H39+L39)/G39,1))</f>
        <v>0</v>
      </c>
      <c r="O39" s="274"/>
      <c r="P39" s="1001"/>
      <c r="Q39" s="275"/>
    </row>
    <row r="40" spans="1:17" ht="15" x14ac:dyDescent="0.25">
      <c r="A40" s="992"/>
      <c r="B40" s="94" t="s">
        <v>902</v>
      </c>
      <c r="C40" s="968"/>
      <c r="D40" s="968"/>
      <c r="E40" s="968"/>
      <c r="F40" s="968"/>
      <c r="G40" s="969"/>
      <c r="H40" s="969"/>
      <c r="I40" s="966">
        <f>IF((G40=0),0,ROUND(H40/G40,1))</f>
        <v>0</v>
      </c>
      <c r="J40" s="970"/>
      <c r="K40" s="971"/>
      <c r="L40" s="969"/>
      <c r="M40" s="966">
        <f>ROUND((SUM(H40,L40)/1000),1)</f>
        <v>0</v>
      </c>
      <c r="N40" s="526">
        <f>IF(G40=0,0,ROUND((H40+L40)/G40,1))</f>
        <v>0</v>
      </c>
      <c r="O40" s="274"/>
      <c r="P40" s="1001"/>
      <c r="Q40" s="275"/>
    </row>
    <row r="41" spans="1:17" ht="15" x14ac:dyDescent="0.25">
      <c r="A41" s="992"/>
      <c r="B41" s="94" t="s">
        <v>1131</v>
      </c>
      <c r="C41" s="968"/>
      <c r="D41" s="968"/>
      <c r="E41" s="968"/>
      <c r="F41" s="968"/>
      <c r="G41" s="969"/>
      <c r="H41" s="969"/>
      <c r="I41" s="966">
        <f>IF((G41=0),0,ROUND(H41/G41,1))</f>
        <v>0</v>
      </c>
      <c r="J41" s="970"/>
      <c r="K41" s="971"/>
      <c r="L41" s="969"/>
      <c r="M41" s="966">
        <f>ROUND((SUM(H41,L41)/1000),1)</f>
        <v>0</v>
      </c>
      <c r="N41" s="526">
        <f>IF(G41=0,0,ROUND((H41+L41)/G41,1))</f>
        <v>0</v>
      </c>
      <c r="O41" s="274"/>
      <c r="P41" s="1001"/>
      <c r="Q41" s="275"/>
    </row>
    <row r="42" spans="1:17" ht="42" customHeight="1" x14ac:dyDescent="0.25">
      <c r="A42" s="993" t="s">
        <v>1183</v>
      </c>
      <c r="B42" s="994" t="s">
        <v>873</v>
      </c>
      <c r="C42" s="407" t="s">
        <v>15</v>
      </c>
      <c r="D42" s="407" t="s">
        <v>15</v>
      </c>
      <c r="E42" s="407" t="s">
        <v>15</v>
      </c>
      <c r="F42" s="407" t="s">
        <v>15</v>
      </c>
      <c r="G42" s="407" t="s">
        <v>15</v>
      </c>
      <c r="H42" s="995">
        <f>SUM(H44:H54)</f>
        <v>0</v>
      </c>
      <c r="I42" s="407" t="s">
        <v>15</v>
      </c>
      <c r="J42" s="407" t="s">
        <v>15</v>
      </c>
      <c r="K42" s="407" t="s">
        <v>15</v>
      </c>
      <c r="L42" s="995">
        <f>SUM(L44:L54)</f>
        <v>0</v>
      </c>
      <c r="M42" s="996">
        <f>SUM(M44:M54)</f>
        <v>0</v>
      </c>
      <c r="N42" s="997" t="s">
        <v>15</v>
      </c>
      <c r="O42" s="274"/>
      <c r="P42" s="1001"/>
      <c r="Q42" s="275"/>
    </row>
    <row r="43" spans="1:17" ht="15" x14ac:dyDescent="0.25">
      <c r="A43" s="958" t="s">
        <v>1067</v>
      </c>
      <c r="B43" s="94"/>
      <c r="C43" s="987"/>
      <c r="D43" s="987"/>
      <c r="E43" s="987"/>
      <c r="F43" s="987"/>
      <c r="G43" s="988"/>
      <c r="H43" s="988"/>
      <c r="I43" s="989"/>
      <c r="J43" s="988"/>
      <c r="K43" s="989"/>
      <c r="L43" s="988"/>
      <c r="M43" s="990"/>
      <c r="N43" s="991"/>
      <c r="O43" s="274"/>
      <c r="P43" s="1001"/>
      <c r="Q43" s="275"/>
    </row>
    <row r="44" spans="1:17" s="647" customFormat="1" ht="204" x14ac:dyDescent="0.25">
      <c r="A44" s="733" t="s">
        <v>1285</v>
      </c>
      <c r="B44" s="94" t="s">
        <v>949</v>
      </c>
      <c r="C44" s="1004" t="s">
        <v>1286</v>
      </c>
      <c r="D44" s="1002" t="s">
        <v>1184</v>
      </c>
      <c r="E44" s="368"/>
      <c r="F44" s="368" t="s">
        <v>1185</v>
      </c>
      <c r="G44" s="367"/>
      <c r="H44" s="367"/>
      <c r="I44" s="966">
        <f t="shared" ref="I44:I54" si="6">IF((G44=0),0,ROUND(H44/G44,1))</f>
        <v>0</v>
      </c>
      <c r="J44" s="389"/>
      <c r="K44" s="967"/>
      <c r="L44" s="367"/>
      <c r="M44" s="966">
        <f t="shared" ref="M44:M54" si="7">ROUND((SUM(H44,L44)),1)</f>
        <v>0</v>
      </c>
      <c r="N44" s="526">
        <f>IF(G44=0,0,ROUND((H44+L44)/G44,1))</f>
        <v>0</v>
      </c>
      <c r="O44" s="439"/>
      <c r="P44" s="1001"/>
      <c r="Q44" s="948"/>
    </row>
    <row r="45" spans="1:17" ht="162" customHeight="1" x14ac:dyDescent="0.25">
      <c r="A45" s="733" t="s">
        <v>1287</v>
      </c>
      <c r="B45" s="94" t="s">
        <v>1288</v>
      </c>
      <c r="C45" s="1004" t="s">
        <v>1289</v>
      </c>
      <c r="D45" s="368"/>
      <c r="E45" s="368"/>
      <c r="F45" s="368" t="s">
        <v>1185</v>
      </c>
      <c r="G45" s="367"/>
      <c r="H45" s="367"/>
      <c r="I45" s="966">
        <f t="shared" si="6"/>
        <v>0</v>
      </c>
      <c r="J45" s="389"/>
      <c r="K45" s="967">
        <v>0</v>
      </c>
      <c r="L45" s="367"/>
      <c r="M45" s="966">
        <f t="shared" si="7"/>
        <v>0</v>
      </c>
      <c r="N45" s="526">
        <f t="shared" ref="N45:N54" si="8">IF(G45=0,0,ROUND((H45+L45)/G45,1))</f>
        <v>0</v>
      </c>
      <c r="O45" s="274"/>
      <c r="P45" s="1001"/>
      <c r="Q45" s="275"/>
    </row>
    <row r="46" spans="1:17" ht="38.25" x14ac:dyDescent="0.25">
      <c r="A46" s="733" t="s">
        <v>1186</v>
      </c>
      <c r="B46" s="94" t="s">
        <v>1290</v>
      </c>
      <c r="C46" s="368"/>
      <c r="D46" s="368"/>
      <c r="E46" s="368"/>
      <c r="F46" s="368" t="s">
        <v>1185</v>
      </c>
      <c r="G46" s="367"/>
      <c r="H46" s="367"/>
      <c r="I46" s="966">
        <f t="shared" si="6"/>
        <v>0</v>
      </c>
      <c r="J46" s="389"/>
      <c r="K46" s="967">
        <v>0</v>
      </c>
      <c r="L46" s="367"/>
      <c r="M46" s="966">
        <f t="shared" si="7"/>
        <v>0</v>
      </c>
      <c r="N46" s="526">
        <f t="shared" si="8"/>
        <v>0</v>
      </c>
      <c r="O46" s="274"/>
      <c r="P46" s="1001"/>
      <c r="Q46" s="275"/>
    </row>
    <row r="47" spans="1:17" ht="15" x14ac:dyDescent="0.25">
      <c r="A47" s="733"/>
      <c r="B47" s="94"/>
      <c r="C47" s="1002"/>
      <c r="D47" s="1002"/>
      <c r="E47" s="368"/>
      <c r="F47" s="368"/>
      <c r="G47" s="367"/>
      <c r="H47" s="367"/>
      <c r="I47" s="966">
        <f t="shared" si="6"/>
        <v>0</v>
      </c>
      <c r="J47" s="389"/>
      <c r="K47" s="967">
        <v>0</v>
      </c>
      <c r="L47" s="367"/>
      <c r="M47" s="966">
        <f t="shared" si="7"/>
        <v>0</v>
      </c>
      <c r="N47" s="526">
        <f t="shared" si="8"/>
        <v>0</v>
      </c>
      <c r="O47" s="274"/>
      <c r="P47" s="1001"/>
      <c r="Q47" s="275"/>
    </row>
    <row r="48" spans="1:17" ht="25.5" x14ac:dyDescent="0.25">
      <c r="A48" s="733" t="s">
        <v>1291</v>
      </c>
      <c r="B48" s="94" t="s">
        <v>999</v>
      </c>
      <c r="C48" s="368"/>
      <c r="D48" s="368"/>
      <c r="E48" s="368"/>
      <c r="F48" s="368"/>
      <c r="G48" s="367"/>
      <c r="H48" s="367"/>
      <c r="I48" s="966">
        <f t="shared" si="6"/>
        <v>0</v>
      </c>
      <c r="J48" s="389"/>
      <c r="K48" s="967"/>
      <c r="L48" s="367"/>
      <c r="M48" s="966">
        <f t="shared" si="7"/>
        <v>0</v>
      </c>
      <c r="N48" s="526">
        <f t="shared" si="8"/>
        <v>0</v>
      </c>
      <c r="O48" s="274"/>
      <c r="P48" s="1001"/>
      <c r="Q48" s="275"/>
    </row>
    <row r="49" spans="1:17" ht="153" x14ac:dyDescent="0.25">
      <c r="A49" s="733" t="s">
        <v>1292</v>
      </c>
      <c r="B49" s="94" t="s">
        <v>1051</v>
      </c>
      <c r="C49" s="1002" t="s">
        <v>1293</v>
      </c>
      <c r="D49" s="1002" t="s">
        <v>1294</v>
      </c>
      <c r="E49" s="368"/>
      <c r="F49" s="368"/>
      <c r="G49" s="367"/>
      <c r="H49" s="367"/>
      <c r="I49" s="966">
        <f t="shared" si="6"/>
        <v>0</v>
      </c>
      <c r="J49" s="389"/>
      <c r="K49" s="967"/>
      <c r="L49" s="367"/>
      <c r="M49" s="966">
        <f t="shared" si="7"/>
        <v>0</v>
      </c>
      <c r="N49" s="526">
        <f t="shared" si="8"/>
        <v>0</v>
      </c>
      <c r="O49" s="274"/>
      <c r="P49" s="1001"/>
      <c r="Q49" s="275"/>
    </row>
    <row r="50" spans="1:17" ht="76.5" x14ac:dyDescent="0.25">
      <c r="A50" s="672" t="s">
        <v>1295</v>
      </c>
      <c r="B50" s="94" t="s">
        <v>1052</v>
      </c>
      <c r="C50" s="393" t="s">
        <v>1296</v>
      </c>
      <c r="D50" s="393"/>
      <c r="E50" s="393"/>
      <c r="F50" s="393"/>
      <c r="G50" s="396"/>
      <c r="H50" s="396"/>
      <c r="I50" s="966">
        <f t="shared" si="6"/>
        <v>0</v>
      </c>
      <c r="J50" s="395"/>
      <c r="K50" s="1005"/>
      <c r="L50" s="396"/>
      <c r="M50" s="966">
        <f t="shared" si="7"/>
        <v>0</v>
      </c>
      <c r="N50" s="526">
        <f t="shared" si="8"/>
        <v>0</v>
      </c>
      <c r="O50" s="274"/>
      <c r="P50" s="1001"/>
      <c r="Q50" s="275"/>
    </row>
    <row r="51" spans="1:17" ht="15" x14ac:dyDescent="0.25">
      <c r="A51" s="672" t="s">
        <v>1297</v>
      </c>
      <c r="B51" s="94" t="s">
        <v>1053</v>
      </c>
      <c r="C51" s="393"/>
      <c r="D51" s="393"/>
      <c r="E51" s="393"/>
      <c r="F51" s="393"/>
      <c r="G51" s="396"/>
      <c r="H51" s="396"/>
      <c r="I51" s="966">
        <f t="shared" si="6"/>
        <v>0</v>
      </c>
      <c r="J51" s="395"/>
      <c r="K51" s="1005"/>
      <c r="L51" s="396"/>
      <c r="M51" s="966">
        <f t="shared" si="7"/>
        <v>0</v>
      </c>
      <c r="N51" s="526">
        <f t="shared" si="8"/>
        <v>0</v>
      </c>
      <c r="O51" s="274"/>
      <c r="P51" s="1001"/>
      <c r="Q51" s="275"/>
    </row>
    <row r="52" spans="1:17" ht="177" customHeight="1" x14ac:dyDescent="0.25">
      <c r="A52" s="672" t="s">
        <v>1298</v>
      </c>
      <c r="B52" s="94" t="s">
        <v>1054</v>
      </c>
      <c r="C52" s="1006" t="s">
        <v>1299</v>
      </c>
      <c r="D52" s="1006" t="s">
        <v>1300</v>
      </c>
      <c r="E52" s="393"/>
      <c r="F52" s="393"/>
      <c r="G52" s="396"/>
      <c r="H52" s="396"/>
      <c r="I52" s="966">
        <f t="shared" si="6"/>
        <v>0</v>
      </c>
      <c r="J52" s="395"/>
      <c r="K52" s="1005"/>
      <c r="L52" s="396"/>
      <c r="M52" s="966">
        <f t="shared" si="7"/>
        <v>0</v>
      </c>
      <c r="N52" s="526">
        <f t="shared" si="8"/>
        <v>0</v>
      </c>
      <c r="O52" s="274"/>
      <c r="P52" s="1001"/>
      <c r="Q52" s="275"/>
    </row>
    <row r="53" spans="1:17" ht="25.5" x14ac:dyDescent="0.25">
      <c r="A53" s="672" t="s">
        <v>1301</v>
      </c>
      <c r="B53" s="94" t="s">
        <v>1055</v>
      </c>
      <c r="C53" s="393"/>
      <c r="D53" s="393"/>
      <c r="E53" s="393"/>
      <c r="F53" s="393"/>
      <c r="G53" s="396"/>
      <c r="H53" s="396"/>
      <c r="I53" s="966">
        <f t="shared" si="6"/>
        <v>0</v>
      </c>
      <c r="J53" s="395"/>
      <c r="K53" s="1005"/>
      <c r="L53" s="396"/>
      <c r="M53" s="966">
        <f t="shared" si="7"/>
        <v>0</v>
      </c>
      <c r="N53" s="526">
        <f t="shared" si="8"/>
        <v>0</v>
      </c>
      <c r="O53" s="274"/>
      <c r="P53" s="1001"/>
      <c r="Q53" s="275"/>
    </row>
    <row r="54" spans="1:17" ht="15.75" thickBot="1" x14ac:dyDescent="0.3">
      <c r="A54" s="972" t="s">
        <v>1302</v>
      </c>
      <c r="B54" s="94" t="s">
        <v>1121</v>
      </c>
      <c r="C54" s="414"/>
      <c r="D54" s="414"/>
      <c r="E54" s="414"/>
      <c r="F54" s="414"/>
      <c r="G54" s="417"/>
      <c r="H54" s="417"/>
      <c r="I54" s="966">
        <f t="shared" si="6"/>
        <v>0</v>
      </c>
      <c r="J54" s="416"/>
      <c r="K54" s="998"/>
      <c r="L54" s="417"/>
      <c r="M54" s="966">
        <f t="shared" si="7"/>
        <v>0</v>
      </c>
      <c r="N54" s="526">
        <f t="shared" si="8"/>
        <v>0</v>
      </c>
      <c r="O54" s="274"/>
      <c r="P54" s="1001"/>
      <c r="Q54" s="275"/>
    </row>
    <row r="55" spans="1:17" s="1048" customFormat="1" ht="19.5" customHeight="1" thickBot="1" x14ac:dyDescent="0.35">
      <c r="A55" s="1038" t="s">
        <v>1187</v>
      </c>
      <c r="B55" s="1039" t="s">
        <v>1006</v>
      </c>
      <c r="C55" s="1040" t="s">
        <v>845</v>
      </c>
      <c r="D55" s="1040" t="s">
        <v>845</v>
      </c>
      <c r="E55" s="1040" t="s">
        <v>845</v>
      </c>
      <c r="F55" s="1040" t="s">
        <v>845</v>
      </c>
      <c r="G55" s="1040" t="s">
        <v>845</v>
      </c>
      <c r="H55" s="1041">
        <f>H13+H24+H35+H42</f>
        <v>0</v>
      </c>
      <c r="I55" s="1040" t="s">
        <v>845</v>
      </c>
      <c r="J55" s="1040" t="s">
        <v>845</v>
      </c>
      <c r="K55" s="1040" t="s">
        <v>845</v>
      </c>
      <c r="L55" s="1042">
        <f>L13+L24+L35+L42</f>
        <v>0</v>
      </c>
      <c r="M55" s="1043">
        <f>M13+M24+M35+M42</f>
        <v>0</v>
      </c>
      <c r="N55" s="1044" t="s">
        <v>845</v>
      </c>
      <c r="O55" s="1045"/>
      <c r="P55" s="1046"/>
      <c r="Q55" s="1047"/>
    </row>
    <row r="56" spans="1:17" ht="15" x14ac:dyDescent="0.25">
      <c r="A56" s="703"/>
      <c r="B56" s="703"/>
      <c r="C56" s="703"/>
      <c r="J56" s="459"/>
      <c r="O56" s="274"/>
      <c r="P56" s="1001"/>
      <c r="Q56" s="275"/>
    </row>
    <row r="57" spans="1:17" ht="15" x14ac:dyDescent="0.25">
      <c r="J57" s="459"/>
      <c r="O57" s="274"/>
      <c r="P57" s="1001"/>
      <c r="Q57" s="275"/>
    </row>
    <row r="58" spans="1:17" ht="15" x14ac:dyDescent="0.25">
      <c r="J58" s="459"/>
      <c r="O58" s="274"/>
      <c r="P58" s="1001"/>
      <c r="Q58" s="275"/>
    </row>
    <row r="59" spans="1:17" ht="15" x14ac:dyDescent="0.25">
      <c r="J59" s="459"/>
      <c r="O59" s="274"/>
      <c r="P59" s="1001"/>
      <c r="Q59" s="275"/>
    </row>
    <row r="60" spans="1:17" ht="12.75" customHeight="1" x14ac:dyDescent="0.25">
      <c r="J60" s="459"/>
      <c r="O60" s="274"/>
      <c r="P60" s="1001"/>
      <c r="Q60" s="275"/>
    </row>
    <row r="61" spans="1:17" ht="12.75" customHeight="1" x14ac:dyDescent="0.25">
      <c r="J61" s="459"/>
      <c r="O61" s="274"/>
      <c r="P61" s="1001"/>
      <c r="Q61" s="275"/>
    </row>
    <row r="62" spans="1:17" ht="12.75" customHeight="1" x14ac:dyDescent="0.25">
      <c r="J62" s="459"/>
      <c r="O62" s="274"/>
      <c r="P62" s="1001"/>
      <c r="Q62" s="275"/>
    </row>
    <row r="63" spans="1:17" ht="12.75" customHeight="1" x14ac:dyDescent="0.25">
      <c r="J63" s="459"/>
      <c r="O63" s="274"/>
      <c r="P63" s="1001"/>
      <c r="Q63" s="275"/>
    </row>
    <row r="64" spans="1:17" ht="12.75" customHeight="1" x14ac:dyDescent="0.25">
      <c r="J64" s="459"/>
      <c r="O64" s="274"/>
      <c r="P64" s="1001"/>
      <c r="Q64" s="275"/>
    </row>
    <row r="65" spans="10:17" ht="12.75" customHeight="1" x14ac:dyDescent="0.25">
      <c r="J65" s="459"/>
      <c r="O65" s="274"/>
      <c r="P65" s="1001"/>
      <c r="Q65" s="275"/>
    </row>
    <row r="66" spans="10:17" ht="12.75" customHeight="1" x14ac:dyDescent="0.25">
      <c r="J66" s="459"/>
      <c r="O66" s="274"/>
      <c r="P66" s="1001"/>
      <c r="Q66" s="275"/>
    </row>
    <row r="67" spans="10:17" ht="12.75" customHeight="1" x14ac:dyDescent="0.25">
      <c r="J67" s="459"/>
      <c r="O67" s="274"/>
      <c r="P67" s="1001"/>
      <c r="Q67" s="275"/>
    </row>
    <row r="68" spans="10:17" ht="12.75" customHeight="1" x14ac:dyDescent="0.25">
      <c r="J68" s="459"/>
      <c r="O68" s="274"/>
      <c r="P68" s="1001"/>
      <c r="Q68" s="275"/>
    </row>
    <row r="69" spans="10:17" ht="15" x14ac:dyDescent="0.25">
      <c r="J69" s="459"/>
      <c r="O69" s="274"/>
      <c r="P69" s="1001"/>
      <c r="Q69" s="275"/>
    </row>
    <row r="70" spans="10:17" ht="15" x14ac:dyDescent="0.25">
      <c r="J70" s="459"/>
      <c r="O70" s="274"/>
      <c r="P70" s="1001"/>
      <c r="Q70" s="275"/>
    </row>
    <row r="71" spans="10:17" ht="15" x14ac:dyDescent="0.25">
      <c r="J71" s="459"/>
      <c r="O71" s="274"/>
      <c r="P71" s="1001"/>
      <c r="Q71" s="275"/>
    </row>
    <row r="72" spans="10:17" ht="12.75" customHeight="1" x14ac:dyDescent="0.25">
      <c r="J72" s="459"/>
      <c r="O72" s="274"/>
      <c r="P72" s="1001"/>
      <c r="Q72" s="275"/>
    </row>
    <row r="73" spans="10:17" ht="15" x14ac:dyDescent="0.25">
      <c r="J73" s="459"/>
      <c r="O73" s="274"/>
      <c r="P73" s="1001"/>
      <c r="Q73" s="275"/>
    </row>
    <row r="74" spans="10:17" ht="15" x14ac:dyDescent="0.25">
      <c r="J74" s="459"/>
      <c r="O74" s="274"/>
      <c r="P74" s="1001"/>
      <c r="Q74" s="275"/>
    </row>
    <row r="75" spans="10:17" ht="12.75" customHeight="1" x14ac:dyDescent="0.25">
      <c r="J75" s="459"/>
      <c r="O75" s="274"/>
      <c r="P75" s="1001"/>
      <c r="Q75" s="275"/>
    </row>
    <row r="76" spans="10:17" ht="15" x14ac:dyDescent="0.25">
      <c r="J76" s="459"/>
      <c r="O76" s="274"/>
      <c r="P76" s="1001"/>
      <c r="Q76" s="275"/>
    </row>
    <row r="77" spans="10:17" ht="15" x14ac:dyDescent="0.25">
      <c r="J77" s="459"/>
      <c r="O77" s="274"/>
      <c r="P77" s="1001"/>
      <c r="Q77" s="275"/>
    </row>
    <row r="78" spans="10:17" ht="15" x14ac:dyDescent="0.25">
      <c r="J78" s="459"/>
      <c r="O78" s="274"/>
      <c r="P78" s="1001"/>
      <c r="Q78" s="275"/>
    </row>
    <row r="79" spans="10:17" ht="15" x14ac:dyDescent="0.25">
      <c r="J79" s="459"/>
      <c r="O79" s="274"/>
      <c r="P79" s="1001"/>
      <c r="Q79" s="275"/>
    </row>
    <row r="80" spans="10:17" ht="15" x14ac:dyDescent="0.25">
      <c r="J80" s="459"/>
      <c r="O80" s="274"/>
      <c r="P80" s="1001"/>
      <c r="Q80" s="275"/>
    </row>
    <row r="81" spans="10:17" ht="15" x14ac:dyDescent="0.25">
      <c r="J81" s="459"/>
      <c r="O81" s="274"/>
      <c r="P81" s="1001"/>
      <c r="Q81" s="275"/>
    </row>
    <row r="82" spans="10:17" ht="15" x14ac:dyDescent="0.25">
      <c r="J82" s="459"/>
      <c r="O82" s="274"/>
      <c r="P82" s="1001"/>
      <c r="Q82" s="275"/>
    </row>
    <row r="83" spans="10:17" ht="15" x14ac:dyDescent="0.25">
      <c r="J83" s="459"/>
      <c r="O83" s="274"/>
      <c r="P83" s="1001"/>
      <c r="Q83" s="275"/>
    </row>
    <row r="84" spans="10:17" ht="15" x14ac:dyDescent="0.25">
      <c r="J84" s="459"/>
      <c r="O84" s="274"/>
      <c r="P84" s="1001"/>
      <c r="Q84" s="275"/>
    </row>
    <row r="85" spans="10:17" ht="15" x14ac:dyDescent="0.25">
      <c r="J85" s="459"/>
      <c r="O85" s="274"/>
      <c r="P85" s="1001"/>
      <c r="Q85" s="275"/>
    </row>
    <row r="86" spans="10:17" ht="15" x14ac:dyDescent="0.25">
      <c r="J86" s="459"/>
      <c r="O86" s="274"/>
      <c r="P86" s="1001"/>
      <c r="Q86" s="275"/>
    </row>
    <row r="87" spans="10:17" ht="15" x14ac:dyDescent="0.25">
      <c r="J87" s="459"/>
      <c r="O87" s="274"/>
      <c r="P87" s="1001"/>
      <c r="Q87" s="275"/>
    </row>
    <row r="88" spans="10:17" ht="15" x14ac:dyDescent="0.25">
      <c r="J88" s="459"/>
      <c r="O88" s="274"/>
      <c r="P88" s="1001"/>
      <c r="Q88" s="275"/>
    </row>
    <row r="89" spans="10:17" ht="15" x14ac:dyDescent="0.25">
      <c r="J89" s="459"/>
      <c r="O89" s="274"/>
      <c r="P89" s="1001"/>
      <c r="Q89" s="275"/>
    </row>
    <row r="90" spans="10:17" ht="15" x14ac:dyDescent="0.25">
      <c r="J90" s="459"/>
      <c r="O90" s="274"/>
      <c r="P90" s="1001"/>
      <c r="Q90" s="275"/>
    </row>
    <row r="91" spans="10:17" ht="15" x14ac:dyDescent="0.25">
      <c r="J91" s="459"/>
      <c r="O91" s="274"/>
      <c r="P91" s="1001"/>
      <c r="Q91" s="275"/>
    </row>
    <row r="92" spans="10:17" ht="15" x14ac:dyDescent="0.25">
      <c r="J92" s="459"/>
      <c r="O92" s="274"/>
      <c r="P92" s="1001"/>
      <c r="Q92" s="275"/>
    </row>
    <row r="93" spans="10:17" ht="15" x14ac:dyDescent="0.25">
      <c r="J93" s="459"/>
      <c r="O93" s="274"/>
      <c r="P93" s="1001"/>
      <c r="Q93" s="275"/>
    </row>
    <row r="94" spans="10:17" ht="15" x14ac:dyDescent="0.25">
      <c r="J94" s="459"/>
      <c r="O94" s="274"/>
      <c r="P94" s="1001"/>
      <c r="Q94" s="275"/>
    </row>
    <row r="95" spans="10:17" ht="15" x14ac:dyDescent="0.25">
      <c r="J95" s="459"/>
      <c r="O95" s="274"/>
      <c r="P95" s="1001"/>
      <c r="Q95" s="275"/>
    </row>
    <row r="96" spans="10:17" ht="15" x14ac:dyDescent="0.25">
      <c r="J96" s="459"/>
      <c r="O96" s="274"/>
      <c r="P96" s="1001"/>
      <c r="Q96" s="275"/>
    </row>
    <row r="97" spans="10:17" ht="15" x14ac:dyDescent="0.25">
      <c r="J97" s="459"/>
      <c r="O97" s="274"/>
      <c r="P97" s="1001"/>
      <c r="Q97" s="275"/>
    </row>
    <row r="98" spans="10:17" ht="15" x14ac:dyDescent="0.25">
      <c r="J98" s="459"/>
      <c r="O98" s="274"/>
      <c r="P98" s="1001"/>
      <c r="Q98" s="275"/>
    </row>
    <row r="99" spans="10:17" ht="15" x14ac:dyDescent="0.25">
      <c r="J99" s="459"/>
      <c r="O99" s="274"/>
      <c r="P99" s="1001"/>
      <c r="Q99" s="275"/>
    </row>
    <row r="100" spans="10:17" ht="15" x14ac:dyDescent="0.25">
      <c r="J100" s="459"/>
      <c r="O100" s="274"/>
      <c r="P100" s="1001"/>
      <c r="Q100" s="275"/>
    </row>
    <row r="101" spans="10:17" ht="15" x14ac:dyDescent="0.25">
      <c r="J101" s="459"/>
      <c r="O101" s="274"/>
      <c r="P101" s="1001"/>
      <c r="Q101" s="275"/>
    </row>
    <row r="102" spans="10:17" x14ac:dyDescent="0.2">
      <c r="J102" s="459"/>
    </row>
    <row r="103" spans="10:17" x14ac:dyDescent="0.2">
      <c r="J103" s="459"/>
    </row>
    <row r="104" spans="10:17" x14ac:dyDescent="0.2">
      <c r="J104" s="459"/>
    </row>
    <row r="105" spans="10:17" x14ac:dyDescent="0.2">
      <c r="J105" s="459"/>
    </row>
    <row r="106" spans="10:17" x14ac:dyDescent="0.2">
      <c r="J106" s="459"/>
    </row>
    <row r="107" spans="10:17" x14ac:dyDescent="0.2">
      <c r="J107" s="459"/>
    </row>
    <row r="108" spans="10:17" x14ac:dyDescent="0.2">
      <c r="J108" s="459"/>
    </row>
    <row r="109" spans="10:17" x14ac:dyDescent="0.2">
      <c r="J109" s="459"/>
    </row>
    <row r="110" spans="10:17" x14ac:dyDescent="0.2">
      <c r="J110" s="459"/>
    </row>
    <row r="111" spans="10:17" x14ac:dyDescent="0.2">
      <c r="J111" s="459"/>
    </row>
    <row r="112" spans="10:17" x14ac:dyDescent="0.2">
      <c r="J112" s="459"/>
    </row>
    <row r="113" spans="10:10" x14ac:dyDescent="0.2">
      <c r="J113" s="459"/>
    </row>
    <row r="114" spans="10:10" x14ac:dyDescent="0.2">
      <c r="J114" s="459"/>
    </row>
    <row r="115" spans="10:10" x14ac:dyDescent="0.2">
      <c r="J115" s="459"/>
    </row>
    <row r="116" spans="10:10" x14ac:dyDescent="0.2">
      <c r="J116" s="459"/>
    </row>
    <row r="117" spans="10:10" x14ac:dyDescent="0.2">
      <c r="J117" s="459"/>
    </row>
    <row r="118" spans="10:10" x14ac:dyDescent="0.2">
      <c r="J118" s="459"/>
    </row>
    <row r="119" spans="10:10" x14ac:dyDescent="0.2">
      <c r="J119" s="459"/>
    </row>
    <row r="120" spans="10:10" x14ac:dyDescent="0.2">
      <c r="J120" s="459"/>
    </row>
    <row r="121" spans="10:10" x14ac:dyDescent="0.2">
      <c r="J121" s="459"/>
    </row>
    <row r="122" spans="10:10" x14ac:dyDescent="0.2">
      <c r="J122" s="459"/>
    </row>
    <row r="123" spans="10:10" x14ac:dyDescent="0.2">
      <c r="J123" s="459"/>
    </row>
    <row r="124" spans="10:10" x14ac:dyDescent="0.2">
      <c r="J124" s="459"/>
    </row>
    <row r="125" spans="10:10" x14ac:dyDescent="0.2">
      <c r="J125" s="459"/>
    </row>
    <row r="126" spans="10:10" x14ac:dyDescent="0.2">
      <c r="J126" s="459"/>
    </row>
    <row r="127" spans="10:10" x14ac:dyDescent="0.2">
      <c r="J127" s="459"/>
    </row>
    <row r="128" spans="10:10" x14ac:dyDescent="0.2">
      <c r="J128" s="459"/>
    </row>
    <row r="129" spans="10:10" x14ac:dyDescent="0.2">
      <c r="J129" s="459"/>
    </row>
    <row r="130" spans="10:10" x14ac:dyDescent="0.2">
      <c r="J130" s="459"/>
    </row>
    <row r="131" spans="10:10" x14ac:dyDescent="0.2">
      <c r="J131" s="459"/>
    </row>
    <row r="132" spans="10:10" x14ac:dyDescent="0.2">
      <c r="J132" s="459"/>
    </row>
    <row r="133" spans="10:10" x14ac:dyDescent="0.2">
      <c r="J133" s="459"/>
    </row>
    <row r="134" spans="10:10" x14ac:dyDescent="0.2">
      <c r="J134" s="459"/>
    </row>
    <row r="135" spans="10:10" x14ac:dyDescent="0.2">
      <c r="J135" s="459"/>
    </row>
    <row r="136" spans="10:10" x14ac:dyDescent="0.2">
      <c r="J136" s="459"/>
    </row>
    <row r="137" spans="10:10" x14ac:dyDescent="0.2">
      <c r="J137" s="459"/>
    </row>
    <row r="138" spans="10:10" x14ac:dyDescent="0.2">
      <c r="J138" s="459"/>
    </row>
    <row r="139" spans="10:10" x14ac:dyDescent="0.2">
      <c r="J139" s="459"/>
    </row>
    <row r="140" spans="10:10" x14ac:dyDescent="0.2">
      <c r="J140" s="459"/>
    </row>
    <row r="141" spans="10:10" x14ac:dyDescent="0.2">
      <c r="J141" s="459"/>
    </row>
    <row r="142" spans="10:10" x14ac:dyDescent="0.2">
      <c r="J142" s="459"/>
    </row>
    <row r="143" spans="10:10" x14ac:dyDescent="0.2">
      <c r="J143" s="459"/>
    </row>
    <row r="144" spans="10:10" x14ac:dyDescent="0.2">
      <c r="J144" s="459"/>
    </row>
    <row r="145" spans="10:10" x14ac:dyDescent="0.2">
      <c r="J145" s="459"/>
    </row>
    <row r="146" spans="10:10" x14ac:dyDescent="0.2">
      <c r="J146" s="459"/>
    </row>
    <row r="147" spans="10:10" x14ac:dyDescent="0.2">
      <c r="J147" s="459"/>
    </row>
    <row r="148" spans="10:10" x14ac:dyDescent="0.2">
      <c r="J148" s="459"/>
    </row>
    <row r="149" spans="10:10" x14ac:dyDescent="0.2">
      <c r="J149" s="459"/>
    </row>
    <row r="150" spans="10:10" x14ac:dyDescent="0.2">
      <c r="J150" s="459"/>
    </row>
    <row r="151" spans="10:10" x14ac:dyDescent="0.2">
      <c r="J151" s="459"/>
    </row>
    <row r="152" spans="10:10" x14ac:dyDescent="0.2">
      <c r="J152" s="459"/>
    </row>
    <row r="153" spans="10:10" x14ac:dyDescent="0.2">
      <c r="J153" s="459"/>
    </row>
    <row r="154" spans="10:10" x14ac:dyDescent="0.2">
      <c r="J154" s="459"/>
    </row>
    <row r="155" spans="10:10" x14ac:dyDescent="0.2">
      <c r="J155" s="459"/>
    </row>
    <row r="156" spans="10:10" x14ac:dyDescent="0.2">
      <c r="J156" s="459"/>
    </row>
    <row r="157" spans="10:10" x14ac:dyDescent="0.2">
      <c r="J157" s="459"/>
    </row>
    <row r="158" spans="10:10" x14ac:dyDescent="0.2">
      <c r="J158" s="459"/>
    </row>
    <row r="159" spans="10:10" x14ac:dyDescent="0.2">
      <c r="J159" s="459"/>
    </row>
    <row r="160" spans="10:10" x14ac:dyDescent="0.2">
      <c r="J160" s="459"/>
    </row>
    <row r="161" spans="10:10" x14ac:dyDescent="0.2">
      <c r="J161" s="459"/>
    </row>
    <row r="162" spans="10:10" x14ac:dyDescent="0.2">
      <c r="J162" s="459"/>
    </row>
    <row r="163" spans="10:10" x14ac:dyDescent="0.2">
      <c r="J163" s="459"/>
    </row>
    <row r="164" spans="10:10" x14ac:dyDescent="0.2">
      <c r="J164" s="459"/>
    </row>
    <row r="165" spans="10:10" x14ac:dyDescent="0.2">
      <c r="J165" s="459"/>
    </row>
    <row r="166" spans="10:10" x14ac:dyDescent="0.2">
      <c r="J166" s="459"/>
    </row>
    <row r="167" spans="10:10" x14ac:dyDescent="0.2">
      <c r="J167" s="459"/>
    </row>
    <row r="168" spans="10:10" x14ac:dyDescent="0.2">
      <c r="J168" s="459"/>
    </row>
    <row r="169" spans="10:10" x14ac:dyDescent="0.2">
      <c r="J169" s="459"/>
    </row>
    <row r="170" spans="10:10" x14ac:dyDescent="0.2">
      <c r="J170" s="459"/>
    </row>
    <row r="171" spans="10:10" x14ac:dyDescent="0.2">
      <c r="J171" s="459"/>
    </row>
    <row r="172" spans="10:10" x14ac:dyDescent="0.2">
      <c r="J172" s="459"/>
    </row>
    <row r="173" spans="10:10" x14ac:dyDescent="0.2">
      <c r="J173" s="459"/>
    </row>
    <row r="174" spans="10:10" x14ac:dyDescent="0.2">
      <c r="J174" s="459"/>
    </row>
    <row r="175" spans="10:10" x14ac:dyDescent="0.2">
      <c r="J175" s="459"/>
    </row>
    <row r="176" spans="10:10" x14ac:dyDescent="0.2">
      <c r="J176" s="459"/>
    </row>
    <row r="177" spans="10:10" x14ac:dyDescent="0.2">
      <c r="J177" s="459"/>
    </row>
    <row r="178" spans="10:10" x14ac:dyDescent="0.2">
      <c r="J178" s="459"/>
    </row>
    <row r="179" spans="10:10" x14ac:dyDescent="0.2">
      <c r="J179" s="459"/>
    </row>
    <row r="180" spans="10:10" x14ac:dyDescent="0.2">
      <c r="J180" s="459"/>
    </row>
    <row r="181" spans="10:10" x14ac:dyDescent="0.2">
      <c r="J181" s="459"/>
    </row>
    <row r="182" spans="10:10" x14ac:dyDescent="0.2">
      <c r="J182" s="459"/>
    </row>
    <row r="183" spans="10:10" x14ac:dyDescent="0.2">
      <c r="J183" s="459"/>
    </row>
    <row r="184" spans="10:10" x14ac:dyDescent="0.2">
      <c r="J184" s="459"/>
    </row>
    <row r="185" spans="10:10" x14ac:dyDescent="0.2">
      <c r="J185" s="459"/>
    </row>
    <row r="186" spans="10:10" x14ac:dyDescent="0.2">
      <c r="J186" s="459"/>
    </row>
    <row r="187" spans="10:10" x14ac:dyDescent="0.2">
      <c r="J187" s="459"/>
    </row>
    <row r="188" spans="10:10" x14ac:dyDescent="0.2">
      <c r="J188" s="459"/>
    </row>
    <row r="189" spans="10:10" x14ac:dyDescent="0.2">
      <c r="J189" s="459"/>
    </row>
    <row r="190" spans="10:10" x14ac:dyDescent="0.2">
      <c r="J190" s="459"/>
    </row>
    <row r="191" spans="10:10" x14ac:dyDescent="0.2">
      <c r="J191" s="459"/>
    </row>
    <row r="192" spans="10:10" x14ac:dyDescent="0.2">
      <c r="J192" s="459"/>
    </row>
    <row r="193" spans="10:10" x14ac:dyDescent="0.2">
      <c r="J193" s="459"/>
    </row>
    <row r="194" spans="10:10" x14ac:dyDescent="0.2">
      <c r="J194" s="459"/>
    </row>
    <row r="195" spans="10:10" x14ac:dyDescent="0.2">
      <c r="J195" s="459"/>
    </row>
    <row r="196" spans="10:10" x14ac:dyDescent="0.2">
      <c r="J196" s="459"/>
    </row>
    <row r="197" spans="10:10" x14ac:dyDescent="0.2">
      <c r="J197" s="459"/>
    </row>
    <row r="198" spans="10:10" x14ac:dyDescent="0.2">
      <c r="J198" s="459"/>
    </row>
    <row r="199" spans="10:10" x14ac:dyDescent="0.2">
      <c r="J199" s="459"/>
    </row>
    <row r="200" spans="10:10" x14ac:dyDescent="0.2">
      <c r="J200" s="459"/>
    </row>
    <row r="201" spans="10:10" x14ac:dyDescent="0.2">
      <c r="J201" s="459"/>
    </row>
    <row r="202" spans="10:10" x14ac:dyDescent="0.2">
      <c r="J202" s="459"/>
    </row>
    <row r="203" spans="10:10" x14ac:dyDescent="0.2">
      <c r="J203" s="459"/>
    </row>
    <row r="204" spans="10:10" x14ac:dyDescent="0.2">
      <c r="J204" s="459"/>
    </row>
    <row r="205" spans="10:10" x14ac:dyDescent="0.2">
      <c r="J205" s="459"/>
    </row>
    <row r="206" spans="10:10" x14ac:dyDescent="0.2">
      <c r="J206" s="459"/>
    </row>
    <row r="207" spans="10:10" x14ac:dyDescent="0.2">
      <c r="J207" s="459"/>
    </row>
    <row r="208" spans="10:10" x14ac:dyDescent="0.2">
      <c r="J208" s="459"/>
    </row>
    <row r="209" spans="10:10" x14ac:dyDescent="0.2">
      <c r="J209" s="459"/>
    </row>
    <row r="210" spans="10:10" x14ac:dyDescent="0.2">
      <c r="J210" s="459"/>
    </row>
    <row r="211" spans="10:10" x14ac:dyDescent="0.2">
      <c r="J211" s="459"/>
    </row>
    <row r="212" spans="10:10" x14ac:dyDescent="0.2">
      <c r="J212" s="459"/>
    </row>
    <row r="213" spans="10:10" x14ac:dyDescent="0.2">
      <c r="J213" s="459"/>
    </row>
    <row r="214" spans="10:10" x14ac:dyDescent="0.2">
      <c r="J214" s="459"/>
    </row>
    <row r="215" spans="10:10" x14ac:dyDescent="0.2">
      <c r="J215" s="459"/>
    </row>
    <row r="216" spans="10:10" x14ac:dyDescent="0.2">
      <c r="J216" s="459"/>
    </row>
    <row r="217" spans="10:10" x14ac:dyDescent="0.2">
      <c r="J217" s="459"/>
    </row>
    <row r="218" spans="10:10" x14ac:dyDescent="0.2">
      <c r="J218" s="459"/>
    </row>
    <row r="219" spans="10:10" x14ac:dyDescent="0.2">
      <c r="J219" s="459"/>
    </row>
    <row r="220" spans="10:10" x14ac:dyDescent="0.2">
      <c r="J220" s="459"/>
    </row>
    <row r="221" spans="10:10" x14ac:dyDescent="0.2">
      <c r="J221" s="459"/>
    </row>
    <row r="222" spans="10:10" x14ac:dyDescent="0.2">
      <c r="J222" s="459"/>
    </row>
    <row r="223" spans="10:10" x14ac:dyDescent="0.2">
      <c r="J223" s="459"/>
    </row>
    <row r="224" spans="10:10" x14ac:dyDescent="0.2">
      <c r="J224" s="459"/>
    </row>
    <row r="225" spans="10:10" x14ac:dyDescent="0.2">
      <c r="J225" s="459"/>
    </row>
    <row r="226" spans="10:10" x14ac:dyDescent="0.2">
      <c r="J226" s="459"/>
    </row>
    <row r="227" spans="10:10" x14ac:dyDescent="0.2">
      <c r="J227" s="459"/>
    </row>
    <row r="228" spans="10:10" x14ac:dyDescent="0.2">
      <c r="J228" s="459"/>
    </row>
    <row r="229" spans="10:10" x14ac:dyDescent="0.2">
      <c r="J229" s="459"/>
    </row>
    <row r="230" spans="10:10" x14ac:dyDescent="0.2">
      <c r="J230" s="459"/>
    </row>
    <row r="231" spans="10:10" x14ac:dyDescent="0.2">
      <c r="J231" s="459"/>
    </row>
    <row r="232" spans="10:10" x14ac:dyDescent="0.2">
      <c r="J232" s="459"/>
    </row>
    <row r="233" spans="10:10" x14ac:dyDescent="0.2">
      <c r="J233" s="459"/>
    </row>
    <row r="234" spans="10:10" x14ac:dyDescent="0.2">
      <c r="J234" s="459"/>
    </row>
    <row r="235" spans="10:10" x14ac:dyDescent="0.2">
      <c r="J235" s="459"/>
    </row>
    <row r="236" spans="10:10" x14ac:dyDescent="0.2">
      <c r="J236" s="459"/>
    </row>
    <row r="237" spans="10:10" x14ac:dyDescent="0.2">
      <c r="J237" s="459"/>
    </row>
    <row r="238" spans="10:10" x14ac:dyDescent="0.2">
      <c r="J238" s="459"/>
    </row>
    <row r="239" spans="10:10" x14ac:dyDescent="0.2">
      <c r="J239" s="459"/>
    </row>
    <row r="240" spans="10:10" x14ac:dyDescent="0.2">
      <c r="J240" s="459"/>
    </row>
    <row r="241" spans="10:10" x14ac:dyDescent="0.2">
      <c r="J241" s="459"/>
    </row>
    <row r="242" spans="10:10" x14ac:dyDescent="0.2">
      <c r="J242" s="459"/>
    </row>
    <row r="243" spans="10:10" x14ac:dyDescent="0.2">
      <c r="J243" s="459"/>
    </row>
    <row r="244" spans="10:10" x14ac:dyDescent="0.2">
      <c r="J244" s="459"/>
    </row>
    <row r="245" spans="10:10" x14ac:dyDescent="0.2">
      <c r="J245" s="459"/>
    </row>
    <row r="246" spans="10:10" x14ac:dyDescent="0.2">
      <c r="J246" s="459"/>
    </row>
    <row r="247" spans="10:10" x14ac:dyDescent="0.2">
      <c r="J247" s="459"/>
    </row>
    <row r="248" spans="10:10" x14ac:dyDescent="0.2">
      <c r="J248" s="459"/>
    </row>
    <row r="249" spans="10:10" x14ac:dyDescent="0.2">
      <c r="J249" s="459"/>
    </row>
    <row r="250" spans="10:10" x14ac:dyDescent="0.2">
      <c r="J250" s="459"/>
    </row>
    <row r="251" spans="10:10" x14ac:dyDescent="0.2">
      <c r="J251" s="459"/>
    </row>
    <row r="252" spans="10:10" x14ac:dyDescent="0.2">
      <c r="J252" s="459"/>
    </row>
    <row r="253" spans="10:10" x14ac:dyDescent="0.2">
      <c r="J253" s="459"/>
    </row>
    <row r="254" spans="10:10" x14ac:dyDescent="0.2">
      <c r="J254" s="459"/>
    </row>
    <row r="255" spans="10:10" x14ac:dyDescent="0.2">
      <c r="J255" s="459"/>
    </row>
    <row r="256" spans="10:10" x14ac:dyDescent="0.2">
      <c r="J256" s="459"/>
    </row>
    <row r="257" spans="10:10" x14ac:dyDescent="0.2">
      <c r="J257" s="459"/>
    </row>
    <row r="258" spans="10:10" x14ac:dyDescent="0.2">
      <c r="J258" s="459"/>
    </row>
    <row r="259" spans="10:10" x14ac:dyDescent="0.2">
      <c r="J259" s="459"/>
    </row>
    <row r="260" spans="10:10" x14ac:dyDescent="0.2">
      <c r="J260" s="459"/>
    </row>
    <row r="261" spans="10:10" x14ac:dyDescent="0.2">
      <c r="J261" s="459"/>
    </row>
    <row r="262" spans="10:10" x14ac:dyDescent="0.2">
      <c r="J262" s="459"/>
    </row>
    <row r="263" spans="10:10" x14ac:dyDescent="0.2">
      <c r="J263" s="459"/>
    </row>
    <row r="264" spans="10:10" x14ac:dyDescent="0.2">
      <c r="J264" s="459"/>
    </row>
    <row r="265" spans="10:10" x14ac:dyDescent="0.2">
      <c r="J265" s="459"/>
    </row>
    <row r="266" spans="10:10" x14ac:dyDescent="0.2">
      <c r="J266" s="459"/>
    </row>
    <row r="267" spans="10:10" x14ac:dyDescent="0.2">
      <c r="J267" s="459"/>
    </row>
    <row r="268" spans="10:10" x14ac:dyDescent="0.2">
      <c r="J268" s="459"/>
    </row>
    <row r="269" spans="10:10" x14ac:dyDescent="0.2">
      <c r="J269" s="459"/>
    </row>
    <row r="270" spans="10:10" x14ac:dyDescent="0.2">
      <c r="J270" s="459"/>
    </row>
    <row r="271" spans="10:10" x14ac:dyDescent="0.2">
      <c r="J271" s="459"/>
    </row>
    <row r="272" spans="10:10" x14ac:dyDescent="0.2">
      <c r="J272" s="459"/>
    </row>
    <row r="273" spans="10:10" x14ac:dyDescent="0.2">
      <c r="J273" s="459"/>
    </row>
    <row r="274" spans="10:10" x14ac:dyDescent="0.2">
      <c r="J274" s="459"/>
    </row>
    <row r="275" spans="10:10" x14ac:dyDescent="0.2">
      <c r="J275" s="459"/>
    </row>
    <row r="276" spans="10:10" x14ac:dyDescent="0.2">
      <c r="J276" s="459"/>
    </row>
    <row r="277" spans="10:10" x14ac:dyDescent="0.2">
      <c r="J277" s="459"/>
    </row>
    <row r="278" spans="10:10" x14ac:dyDescent="0.2">
      <c r="J278" s="459"/>
    </row>
    <row r="279" spans="10:10" x14ac:dyDescent="0.2">
      <c r="J279" s="459"/>
    </row>
    <row r="280" spans="10:10" x14ac:dyDescent="0.2">
      <c r="J280" s="459"/>
    </row>
    <row r="281" spans="10:10" x14ac:dyDescent="0.2">
      <c r="J281" s="459"/>
    </row>
    <row r="282" spans="10:10" x14ac:dyDescent="0.2">
      <c r="J282" s="459"/>
    </row>
    <row r="283" spans="10:10" x14ac:dyDescent="0.2">
      <c r="J283" s="459"/>
    </row>
    <row r="284" spans="10:10" x14ac:dyDescent="0.2">
      <c r="J284" s="459"/>
    </row>
    <row r="285" spans="10:10" x14ac:dyDescent="0.2">
      <c r="J285" s="459"/>
    </row>
    <row r="286" spans="10:10" x14ac:dyDescent="0.2">
      <c r="J286" s="459"/>
    </row>
    <row r="287" spans="10:10" x14ac:dyDescent="0.2">
      <c r="J287" s="459"/>
    </row>
    <row r="288" spans="10:10" x14ac:dyDescent="0.2">
      <c r="J288" s="459"/>
    </row>
    <row r="289" spans="10:10" x14ac:dyDescent="0.2">
      <c r="J289" s="459"/>
    </row>
    <row r="290" spans="10:10" x14ac:dyDescent="0.2">
      <c r="J290" s="459"/>
    </row>
    <row r="291" spans="10:10" x14ac:dyDescent="0.2">
      <c r="J291" s="459"/>
    </row>
    <row r="292" spans="10:10" x14ac:dyDescent="0.2">
      <c r="J292" s="459"/>
    </row>
    <row r="293" spans="10:10" x14ac:dyDescent="0.2">
      <c r="J293" s="459"/>
    </row>
    <row r="294" spans="10:10" x14ac:dyDescent="0.2">
      <c r="J294" s="459"/>
    </row>
    <row r="295" spans="10:10" x14ac:dyDescent="0.2">
      <c r="J295" s="459"/>
    </row>
    <row r="296" spans="10:10" x14ac:dyDescent="0.2">
      <c r="J296" s="459"/>
    </row>
    <row r="297" spans="10:10" x14ac:dyDescent="0.2">
      <c r="J297" s="459"/>
    </row>
    <row r="298" spans="10:10" x14ac:dyDescent="0.2">
      <c r="J298" s="459"/>
    </row>
    <row r="299" spans="10:10" x14ac:dyDescent="0.2">
      <c r="J299" s="459"/>
    </row>
    <row r="300" spans="10:10" x14ac:dyDescent="0.2">
      <c r="J300" s="459"/>
    </row>
    <row r="301" spans="10:10" x14ac:dyDescent="0.2">
      <c r="J301" s="459"/>
    </row>
    <row r="302" spans="10:10" x14ac:dyDescent="0.2">
      <c r="J302" s="459"/>
    </row>
    <row r="303" spans="10:10" x14ac:dyDescent="0.2">
      <c r="J303" s="459"/>
    </row>
    <row r="304" spans="10:10" x14ac:dyDescent="0.2">
      <c r="J304" s="459"/>
    </row>
    <row r="305" spans="10:10" x14ac:dyDescent="0.2">
      <c r="J305" s="459"/>
    </row>
    <row r="306" spans="10:10" x14ac:dyDescent="0.2">
      <c r="J306" s="459"/>
    </row>
    <row r="307" spans="10:10" x14ac:dyDescent="0.2">
      <c r="J307" s="459"/>
    </row>
    <row r="308" spans="10:10" x14ac:dyDescent="0.2">
      <c r="J308" s="459"/>
    </row>
    <row r="309" spans="10:10" x14ac:dyDescent="0.2">
      <c r="J309" s="459"/>
    </row>
    <row r="310" spans="10:10" x14ac:dyDescent="0.2">
      <c r="J310" s="459"/>
    </row>
    <row r="311" spans="10:10" x14ac:dyDescent="0.2">
      <c r="J311" s="459"/>
    </row>
    <row r="312" spans="10:10" x14ac:dyDescent="0.2">
      <c r="J312" s="459"/>
    </row>
    <row r="313" spans="10:10" x14ac:dyDescent="0.2">
      <c r="J313" s="459"/>
    </row>
    <row r="314" spans="10:10" x14ac:dyDescent="0.2">
      <c r="J314" s="459"/>
    </row>
    <row r="315" spans="10:10" x14ac:dyDescent="0.2">
      <c r="J315" s="459"/>
    </row>
    <row r="316" spans="10:10" x14ac:dyDescent="0.2">
      <c r="J316" s="459"/>
    </row>
    <row r="317" spans="10:10" x14ac:dyDescent="0.2">
      <c r="J317" s="459"/>
    </row>
    <row r="318" spans="10:10" x14ac:dyDescent="0.2">
      <c r="J318" s="459"/>
    </row>
    <row r="319" spans="10:10" x14ac:dyDescent="0.2">
      <c r="J319" s="459"/>
    </row>
    <row r="320" spans="10:10" x14ac:dyDescent="0.2">
      <c r="J320" s="459"/>
    </row>
    <row r="321" spans="10:10" x14ac:dyDescent="0.2">
      <c r="J321" s="459"/>
    </row>
    <row r="322" spans="10:10" x14ac:dyDescent="0.2">
      <c r="J322" s="459"/>
    </row>
    <row r="323" spans="10:10" x14ac:dyDescent="0.2">
      <c r="J323" s="459"/>
    </row>
    <row r="324" spans="10:10" x14ac:dyDescent="0.2">
      <c r="J324" s="459"/>
    </row>
    <row r="325" spans="10:10" x14ac:dyDescent="0.2">
      <c r="J325" s="459"/>
    </row>
    <row r="326" spans="10:10" x14ac:dyDescent="0.2">
      <c r="J326" s="459"/>
    </row>
    <row r="327" spans="10:10" x14ac:dyDescent="0.2">
      <c r="J327" s="459"/>
    </row>
    <row r="328" spans="10:10" x14ac:dyDescent="0.2">
      <c r="J328" s="459"/>
    </row>
    <row r="329" spans="10:10" x14ac:dyDescent="0.2">
      <c r="J329" s="459"/>
    </row>
    <row r="330" spans="10:10" x14ac:dyDescent="0.2">
      <c r="J330" s="459"/>
    </row>
    <row r="331" spans="10:10" x14ac:dyDescent="0.2">
      <c r="J331" s="459"/>
    </row>
    <row r="332" spans="10:10" x14ac:dyDescent="0.2">
      <c r="J332" s="459"/>
    </row>
    <row r="333" spans="10:10" x14ac:dyDescent="0.2">
      <c r="J333" s="459"/>
    </row>
    <row r="334" spans="10:10" x14ac:dyDescent="0.2">
      <c r="J334" s="459"/>
    </row>
    <row r="335" spans="10:10" x14ac:dyDescent="0.2">
      <c r="J335" s="459"/>
    </row>
    <row r="336" spans="10:10" x14ac:dyDescent="0.2">
      <c r="J336" s="459"/>
    </row>
    <row r="337" spans="10:10" x14ac:dyDescent="0.2">
      <c r="J337" s="459"/>
    </row>
    <row r="338" spans="10:10" x14ac:dyDescent="0.2">
      <c r="J338" s="459"/>
    </row>
    <row r="339" spans="10:10" x14ac:dyDescent="0.2">
      <c r="J339" s="459"/>
    </row>
    <row r="340" spans="10:10" x14ac:dyDescent="0.2">
      <c r="J340" s="459"/>
    </row>
    <row r="341" spans="10:10" x14ac:dyDescent="0.2">
      <c r="J341" s="459"/>
    </row>
    <row r="342" spans="10:10" x14ac:dyDescent="0.2">
      <c r="J342" s="459"/>
    </row>
    <row r="343" spans="10:10" x14ac:dyDescent="0.2">
      <c r="J343" s="459"/>
    </row>
    <row r="344" spans="10:10" x14ac:dyDescent="0.2">
      <c r="J344" s="459"/>
    </row>
    <row r="345" spans="10:10" x14ac:dyDescent="0.2">
      <c r="J345" s="459"/>
    </row>
    <row r="346" spans="10:10" x14ac:dyDescent="0.2">
      <c r="J346" s="459"/>
    </row>
    <row r="347" spans="10:10" x14ac:dyDescent="0.2">
      <c r="J347" s="459"/>
    </row>
    <row r="348" spans="10:10" x14ac:dyDescent="0.2">
      <c r="J348" s="459"/>
    </row>
    <row r="349" spans="10:10" x14ac:dyDescent="0.2">
      <c r="J349" s="459"/>
    </row>
    <row r="350" spans="10:10" x14ac:dyDescent="0.2">
      <c r="J350" s="459"/>
    </row>
    <row r="351" spans="10:10" x14ac:dyDescent="0.2">
      <c r="J351" s="459"/>
    </row>
    <row r="352" spans="10:10" x14ac:dyDescent="0.2">
      <c r="J352" s="459"/>
    </row>
    <row r="353" spans="10:10" x14ac:dyDescent="0.2">
      <c r="J353" s="459"/>
    </row>
    <row r="354" spans="10:10" x14ac:dyDescent="0.2">
      <c r="J354" s="459"/>
    </row>
    <row r="355" spans="10:10" x14ac:dyDescent="0.2">
      <c r="J355" s="459"/>
    </row>
    <row r="356" spans="10:10" x14ac:dyDescent="0.2">
      <c r="J356" s="459"/>
    </row>
    <row r="357" spans="10:10" x14ac:dyDescent="0.2">
      <c r="J357" s="459"/>
    </row>
    <row r="358" spans="10:10" x14ac:dyDescent="0.2">
      <c r="J358" s="459"/>
    </row>
    <row r="359" spans="10:10" x14ac:dyDescent="0.2">
      <c r="J359" s="459"/>
    </row>
    <row r="360" spans="10:10" x14ac:dyDescent="0.2">
      <c r="J360" s="459"/>
    </row>
    <row r="361" spans="10:10" x14ac:dyDescent="0.2">
      <c r="J361" s="459"/>
    </row>
    <row r="362" spans="10:10" x14ac:dyDescent="0.2">
      <c r="J362" s="459"/>
    </row>
    <row r="363" spans="10:10" x14ac:dyDescent="0.2">
      <c r="J363" s="459"/>
    </row>
    <row r="364" spans="10:10" x14ac:dyDescent="0.2">
      <c r="J364" s="459"/>
    </row>
    <row r="365" spans="10:10" x14ac:dyDescent="0.2">
      <c r="J365" s="459"/>
    </row>
    <row r="366" spans="10:10" x14ac:dyDescent="0.2">
      <c r="J366" s="459"/>
    </row>
    <row r="367" spans="10:10" x14ac:dyDescent="0.2">
      <c r="J367" s="459"/>
    </row>
    <row r="368" spans="10:10" x14ac:dyDescent="0.2">
      <c r="J368" s="459"/>
    </row>
    <row r="369" spans="10:10" x14ac:dyDescent="0.2">
      <c r="J369" s="459"/>
    </row>
    <row r="370" spans="10:10" x14ac:dyDescent="0.2">
      <c r="J370" s="459"/>
    </row>
    <row r="371" spans="10:10" x14ac:dyDescent="0.2">
      <c r="J371" s="459"/>
    </row>
    <row r="372" spans="10:10" x14ac:dyDescent="0.2">
      <c r="J372" s="459"/>
    </row>
    <row r="373" spans="10:10" x14ac:dyDescent="0.2">
      <c r="J373" s="459"/>
    </row>
    <row r="374" spans="10:10" x14ac:dyDescent="0.2">
      <c r="J374" s="459"/>
    </row>
    <row r="375" spans="10:10" x14ac:dyDescent="0.2">
      <c r="J375" s="459"/>
    </row>
    <row r="376" spans="10:10" x14ac:dyDescent="0.2">
      <c r="J376" s="459"/>
    </row>
    <row r="377" spans="10:10" x14ac:dyDescent="0.2">
      <c r="J377" s="459"/>
    </row>
    <row r="378" spans="10:10" x14ac:dyDescent="0.2">
      <c r="J378" s="459"/>
    </row>
    <row r="379" spans="10:10" x14ac:dyDescent="0.2">
      <c r="J379" s="459"/>
    </row>
    <row r="380" spans="10:10" x14ac:dyDescent="0.2">
      <c r="J380" s="459"/>
    </row>
    <row r="381" spans="10:10" x14ac:dyDescent="0.2">
      <c r="J381" s="459"/>
    </row>
    <row r="382" spans="10:10" x14ac:dyDescent="0.2">
      <c r="J382" s="459"/>
    </row>
    <row r="383" spans="10:10" x14ac:dyDescent="0.2">
      <c r="J383" s="459"/>
    </row>
    <row r="384" spans="10:10" x14ac:dyDescent="0.2">
      <c r="J384" s="459"/>
    </row>
    <row r="385" spans="10:10" x14ac:dyDescent="0.2">
      <c r="J385" s="459"/>
    </row>
    <row r="386" spans="10:10" x14ac:dyDescent="0.2">
      <c r="J386" s="459"/>
    </row>
    <row r="387" spans="10:10" x14ac:dyDescent="0.2">
      <c r="J387" s="459"/>
    </row>
    <row r="388" spans="10:10" x14ac:dyDescent="0.2">
      <c r="J388" s="459"/>
    </row>
    <row r="389" spans="10:10" x14ac:dyDescent="0.2">
      <c r="J389" s="459"/>
    </row>
    <row r="390" spans="10:10" x14ac:dyDescent="0.2">
      <c r="J390" s="459"/>
    </row>
    <row r="391" spans="10:10" x14ac:dyDescent="0.2">
      <c r="J391" s="459"/>
    </row>
    <row r="392" spans="10:10" x14ac:dyDescent="0.2">
      <c r="J392" s="459"/>
    </row>
    <row r="393" spans="10:10" x14ac:dyDescent="0.2">
      <c r="J393" s="459"/>
    </row>
    <row r="394" spans="10:10" x14ac:dyDescent="0.2">
      <c r="J394" s="459"/>
    </row>
    <row r="395" spans="10:10" x14ac:dyDescent="0.2">
      <c r="J395" s="459"/>
    </row>
    <row r="396" spans="10:10" x14ac:dyDescent="0.2">
      <c r="J396" s="459"/>
    </row>
    <row r="397" spans="10:10" x14ac:dyDescent="0.2">
      <c r="J397" s="459"/>
    </row>
    <row r="398" spans="10:10" x14ac:dyDescent="0.2">
      <c r="J398" s="459"/>
    </row>
    <row r="399" spans="10:10" x14ac:dyDescent="0.2">
      <c r="J399" s="459"/>
    </row>
    <row r="400" spans="10:10" x14ac:dyDescent="0.2">
      <c r="J400" s="459"/>
    </row>
    <row r="401" spans="10:10" x14ac:dyDescent="0.2">
      <c r="J401" s="459"/>
    </row>
    <row r="402" spans="10:10" x14ac:dyDescent="0.2">
      <c r="J402" s="459"/>
    </row>
    <row r="403" spans="10:10" x14ac:dyDescent="0.2">
      <c r="J403" s="459"/>
    </row>
    <row r="404" spans="10:10" x14ac:dyDescent="0.2">
      <c r="J404" s="459"/>
    </row>
    <row r="405" spans="10:10" x14ac:dyDescent="0.2">
      <c r="J405" s="459"/>
    </row>
    <row r="406" spans="10:10" x14ac:dyDescent="0.2">
      <c r="J406" s="459"/>
    </row>
    <row r="407" spans="10:10" x14ac:dyDescent="0.2">
      <c r="J407" s="459"/>
    </row>
    <row r="408" spans="10:10" x14ac:dyDescent="0.2">
      <c r="J408" s="459"/>
    </row>
    <row r="409" spans="10:10" x14ac:dyDescent="0.2">
      <c r="J409" s="459"/>
    </row>
    <row r="410" spans="10:10" x14ac:dyDescent="0.2">
      <c r="J410" s="459"/>
    </row>
    <row r="411" spans="10:10" x14ac:dyDescent="0.2">
      <c r="J411" s="459"/>
    </row>
    <row r="412" spans="10:10" x14ac:dyDescent="0.2">
      <c r="J412" s="459"/>
    </row>
    <row r="413" spans="10:10" x14ac:dyDescent="0.2">
      <c r="J413" s="459"/>
    </row>
    <row r="414" spans="10:10" x14ac:dyDescent="0.2">
      <c r="J414" s="459"/>
    </row>
    <row r="415" spans="10:10" x14ac:dyDescent="0.2">
      <c r="J415" s="459"/>
    </row>
    <row r="416" spans="10:10" x14ac:dyDescent="0.2">
      <c r="J416" s="459"/>
    </row>
    <row r="417" spans="10:10" x14ac:dyDescent="0.2">
      <c r="J417" s="459"/>
    </row>
    <row r="418" spans="10:10" x14ac:dyDescent="0.2">
      <c r="J418" s="459"/>
    </row>
    <row r="419" spans="10:10" x14ac:dyDescent="0.2">
      <c r="J419" s="459"/>
    </row>
    <row r="420" spans="10:10" x14ac:dyDescent="0.2">
      <c r="J420" s="459"/>
    </row>
    <row r="421" spans="10:10" x14ac:dyDescent="0.2">
      <c r="J421" s="459"/>
    </row>
    <row r="422" spans="10:10" x14ac:dyDescent="0.2">
      <c r="J422" s="459"/>
    </row>
    <row r="423" spans="10:10" x14ac:dyDescent="0.2">
      <c r="J423" s="459"/>
    </row>
    <row r="424" spans="10:10" x14ac:dyDescent="0.2">
      <c r="J424" s="459"/>
    </row>
    <row r="425" spans="10:10" x14ac:dyDescent="0.2">
      <c r="J425" s="459"/>
    </row>
    <row r="426" spans="10:10" x14ac:dyDescent="0.2">
      <c r="J426" s="459"/>
    </row>
    <row r="427" spans="10:10" x14ac:dyDescent="0.2">
      <c r="J427" s="459"/>
    </row>
    <row r="428" spans="10:10" x14ac:dyDescent="0.2">
      <c r="J428" s="459"/>
    </row>
    <row r="429" spans="10:10" x14ac:dyDescent="0.2">
      <c r="J429" s="459"/>
    </row>
    <row r="430" spans="10:10" x14ac:dyDescent="0.2">
      <c r="J430" s="459"/>
    </row>
    <row r="431" spans="10:10" x14ac:dyDescent="0.2">
      <c r="J431" s="459"/>
    </row>
    <row r="432" spans="10:10" x14ac:dyDescent="0.2">
      <c r="J432" s="459"/>
    </row>
    <row r="433" spans="10:10" x14ac:dyDescent="0.2">
      <c r="J433" s="459"/>
    </row>
    <row r="434" spans="10:10" x14ac:dyDescent="0.2">
      <c r="J434" s="459"/>
    </row>
    <row r="435" spans="10:10" x14ac:dyDescent="0.2">
      <c r="J435" s="459"/>
    </row>
    <row r="436" spans="10:10" x14ac:dyDescent="0.2">
      <c r="J436" s="459"/>
    </row>
    <row r="437" spans="10:10" x14ac:dyDescent="0.2">
      <c r="J437" s="459"/>
    </row>
    <row r="438" spans="10:10" x14ac:dyDescent="0.2">
      <c r="J438" s="459"/>
    </row>
    <row r="439" spans="10:10" x14ac:dyDescent="0.2">
      <c r="J439" s="459"/>
    </row>
    <row r="440" spans="10:10" x14ac:dyDescent="0.2">
      <c r="J440" s="459"/>
    </row>
    <row r="441" spans="10:10" x14ac:dyDescent="0.2">
      <c r="J441" s="459"/>
    </row>
    <row r="442" spans="10:10" x14ac:dyDescent="0.2">
      <c r="J442" s="459"/>
    </row>
    <row r="443" spans="10:10" x14ac:dyDescent="0.2">
      <c r="J443" s="459"/>
    </row>
    <row r="444" spans="10:10" x14ac:dyDescent="0.2">
      <c r="J444" s="459"/>
    </row>
    <row r="445" spans="10:10" x14ac:dyDescent="0.2">
      <c r="J445" s="459"/>
    </row>
    <row r="446" spans="10:10" x14ac:dyDescent="0.2">
      <c r="J446" s="459"/>
    </row>
    <row r="447" spans="10:10" x14ac:dyDescent="0.2">
      <c r="J447" s="459"/>
    </row>
    <row r="448" spans="10:10" x14ac:dyDescent="0.2">
      <c r="J448" s="459"/>
    </row>
    <row r="449" spans="10:10" x14ac:dyDescent="0.2">
      <c r="J449" s="459"/>
    </row>
    <row r="450" spans="10:10" x14ac:dyDescent="0.2">
      <c r="J450" s="459"/>
    </row>
    <row r="451" spans="10:10" x14ac:dyDescent="0.2">
      <c r="J451" s="459"/>
    </row>
    <row r="452" spans="10:10" x14ac:dyDescent="0.2">
      <c r="J452" s="459"/>
    </row>
    <row r="453" spans="10:10" x14ac:dyDescent="0.2">
      <c r="J453" s="459"/>
    </row>
    <row r="454" spans="10:10" x14ac:dyDescent="0.2">
      <c r="J454" s="459"/>
    </row>
    <row r="455" spans="10:10" x14ac:dyDescent="0.2">
      <c r="J455" s="459"/>
    </row>
    <row r="456" spans="10:10" x14ac:dyDescent="0.2">
      <c r="J456" s="459"/>
    </row>
    <row r="457" spans="10:10" x14ac:dyDescent="0.2">
      <c r="J457" s="459"/>
    </row>
    <row r="458" spans="10:10" x14ac:dyDescent="0.2">
      <c r="J458" s="459"/>
    </row>
    <row r="459" spans="10:10" x14ac:dyDescent="0.2">
      <c r="J459" s="459"/>
    </row>
    <row r="460" spans="10:10" x14ac:dyDescent="0.2">
      <c r="J460" s="459"/>
    </row>
    <row r="461" spans="10:10" x14ac:dyDescent="0.2">
      <c r="J461" s="459"/>
    </row>
    <row r="462" spans="10:10" x14ac:dyDescent="0.2">
      <c r="J462" s="459"/>
    </row>
    <row r="463" spans="10:10" x14ac:dyDescent="0.2">
      <c r="J463" s="459"/>
    </row>
    <row r="464" spans="10:10" x14ac:dyDescent="0.2">
      <c r="J464" s="459"/>
    </row>
    <row r="465" spans="10:10" x14ac:dyDescent="0.2">
      <c r="J465" s="459"/>
    </row>
    <row r="466" spans="10:10" x14ac:dyDescent="0.2">
      <c r="J466" s="459"/>
    </row>
    <row r="467" spans="10:10" x14ac:dyDescent="0.2">
      <c r="J467" s="459"/>
    </row>
    <row r="468" spans="10:10" x14ac:dyDescent="0.2">
      <c r="J468" s="459"/>
    </row>
    <row r="469" spans="10:10" x14ac:dyDescent="0.2">
      <c r="J469" s="459"/>
    </row>
    <row r="470" spans="10:10" x14ac:dyDescent="0.2">
      <c r="J470" s="459"/>
    </row>
    <row r="471" spans="10:10" x14ac:dyDescent="0.2">
      <c r="J471" s="459"/>
    </row>
    <row r="472" spans="10:10" x14ac:dyDescent="0.2">
      <c r="J472" s="459"/>
    </row>
    <row r="473" spans="10:10" x14ac:dyDescent="0.2">
      <c r="J473" s="459"/>
    </row>
    <row r="474" spans="10:10" x14ac:dyDescent="0.2">
      <c r="J474" s="459"/>
    </row>
    <row r="475" spans="10:10" x14ac:dyDescent="0.2">
      <c r="J475" s="459"/>
    </row>
    <row r="476" spans="10:10" x14ac:dyDescent="0.2">
      <c r="J476" s="459"/>
    </row>
    <row r="477" spans="10:10" x14ac:dyDescent="0.2">
      <c r="J477" s="459"/>
    </row>
    <row r="478" spans="10:10" x14ac:dyDescent="0.2">
      <c r="J478" s="459"/>
    </row>
    <row r="479" spans="10:10" x14ac:dyDescent="0.2">
      <c r="J479" s="459"/>
    </row>
    <row r="480" spans="10:10" x14ac:dyDescent="0.2">
      <c r="J480" s="459"/>
    </row>
    <row r="481" spans="10:10" x14ac:dyDescent="0.2">
      <c r="J481" s="459"/>
    </row>
    <row r="482" spans="10:10" x14ac:dyDescent="0.2">
      <c r="J482" s="459"/>
    </row>
    <row r="483" spans="10:10" x14ac:dyDescent="0.2">
      <c r="J483" s="459"/>
    </row>
    <row r="484" spans="10:10" x14ac:dyDescent="0.2">
      <c r="J484" s="459"/>
    </row>
    <row r="485" spans="10:10" x14ac:dyDescent="0.2">
      <c r="J485" s="459"/>
    </row>
    <row r="486" spans="10:10" x14ac:dyDescent="0.2">
      <c r="J486" s="459"/>
    </row>
    <row r="487" spans="10:10" x14ac:dyDescent="0.2">
      <c r="J487" s="459"/>
    </row>
    <row r="488" spans="10:10" x14ac:dyDescent="0.2">
      <c r="J488" s="459"/>
    </row>
    <row r="489" spans="10:10" x14ac:dyDescent="0.2">
      <c r="J489" s="459"/>
    </row>
    <row r="490" spans="10:10" x14ac:dyDescent="0.2">
      <c r="J490" s="459"/>
    </row>
    <row r="491" spans="10:10" x14ac:dyDescent="0.2">
      <c r="J491" s="459"/>
    </row>
    <row r="492" spans="10:10" x14ac:dyDescent="0.2">
      <c r="J492" s="459"/>
    </row>
    <row r="493" spans="10:10" x14ac:dyDescent="0.2">
      <c r="J493" s="459"/>
    </row>
    <row r="494" spans="10:10" x14ac:dyDescent="0.2">
      <c r="J494" s="459"/>
    </row>
    <row r="495" spans="10:10" x14ac:dyDescent="0.2">
      <c r="J495" s="459"/>
    </row>
    <row r="496" spans="10:10" x14ac:dyDescent="0.2">
      <c r="J496" s="459"/>
    </row>
    <row r="497" spans="10:10" x14ac:dyDescent="0.2">
      <c r="J497" s="459"/>
    </row>
    <row r="498" spans="10:10" x14ac:dyDescent="0.2">
      <c r="J498" s="459"/>
    </row>
    <row r="499" spans="10:10" x14ac:dyDescent="0.2">
      <c r="J499" s="459"/>
    </row>
    <row r="500" spans="10:10" x14ac:dyDescent="0.2">
      <c r="J500" s="459"/>
    </row>
    <row r="501" spans="10:10" x14ac:dyDescent="0.2">
      <c r="J501" s="459"/>
    </row>
    <row r="502" spans="10:10" x14ac:dyDescent="0.2">
      <c r="J502" s="459"/>
    </row>
    <row r="503" spans="10:10" x14ac:dyDescent="0.2">
      <c r="J503" s="459"/>
    </row>
    <row r="504" spans="10:10" x14ac:dyDescent="0.2">
      <c r="J504" s="459"/>
    </row>
    <row r="505" spans="10:10" x14ac:dyDescent="0.2">
      <c r="J505" s="459"/>
    </row>
    <row r="506" spans="10:10" x14ac:dyDescent="0.2">
      <c r="J506" s="459"/>
    </row>
    <row r="507" spans="10:10" x14ac:dyDescent="0.2">
      <c r="J507" s="459"/>
    </row>
    <row r="508" spans="10:10" x14ac:dyDescent="0.2">
      <c r="J508" s="459"/>
    </row>
    <row r="509" spans="10:10" x14ac:dyDescent="0.2">
      <c r="J509" s="459"/>
    </row>
    <row r="510" spans="10:10" x14ac:dyDescent="0.2">
      <c r="J510" s="459"/>
    </row>
    <row r="511" spans="10:10" x14ac:dyDescent="0.2">
      <c r="J511" s="459"/>
    </row>
    <row r="512" spans="10:10" x14ac:dyDescent="0.2">
      <c r="J512" s="459"/>
    </row>
    <row r="513" spans="10:10" x14ac:dyDescent="0.2">
      <c r="J513" s="459"/>
    </row>
    <row r="514" spans="10:10" x14ac:dyDescent="0.2">
      <c r="J514" s="459"/>
    </row>
    <row r="515" spans="10:10" x14ac:dyDescent="0.2">
      <c r="J515" s="459"/>
    </row>
    <row r="516" spans="10:10" x14ac:dyDescent="0.2">
      <c r="J516" s="459"/>
    </row>
    <row r="517" spans="10:10" x14ac:dyDescent="0.2">
      <c r="J517" s="459"/>
    </row>
    <row r="518" spans="10:10" x14ac:dyDescent="0.2">
      <c r="J518" s="459"/>
    </row>
    <row r="519" spans="10:10" x14ac:dyDescent="0.2">
      <c r="J519" s="459"/>
    </row>
    <row r="520" spans="10:10" x14ac:dyDescent="0.2">
      <c r="J520" s="459"/>
    </row>
    <row r="521" spans="10:10" x14ac:dyDescent="0.2">
      <c r="J521" s="459"/>
    </row>
    <row r="522" spans="10:10" x14ac:dyDescent="0.2">
      <c r="J522" s="459"/>
    </row>
    <row r="523" spans="10:10" x14ac:dyDescent="0.2">
      <c r="J523" s="459"/>
    </row>
    <row r="524" spans="10:10" x14ac:dyDescent="0.2">
      <c r="J524" s="459"/>
    </row>
    <row r="525" spans="10:10" x14ac:dyDescent="0.2">
      <c r="J525" s="459"/>
    </row>
    <row r="526" spans="10:10" x14ac:dyDescent="0.2">
      <c r="J526" s="459"/>
    </row>
    <row r="527" spans="10:10" x14ac:dyDescent="0.2">
      <c r="J527" s="459"/>
    </row>
    <row r="528" spans="10:10" x14ac:dyDescent="0.2">
      <c r="J528" s="459"/>
    </row>
    <row r="529" spans="10:10" x14ac:dyDescent="0.2">
      <c r="J529" s="459"/>
    </row>
    <row r="530" spans="10:10" x14ac:dyDescent="0.2">
      <c r="J530" s="459"/>
    </row>
    <row r="531" spans="10:10" x14ac:dyDescent="0.2">
      <c r="J531" s="459"/>
    </row>
    <row r="532" spans="10:10" x14ac:dyDescent="0.2">
      <c r="J532" s="459"/>
    </row>
    <row r="533" spans="10:10" x14ac:dyDescent="0.2">
      <c r="J533" s="459"/>
    </row>
    <row r="534" spans="10:10" x14ac:dyDescent="0.2">
      <c r="J534" s="459"/>
    </row>
    <row r="535" spans="10:10" x14ac:dyDescent="0.2">
      <c r="J535" s="459"/>
    </row>
    <row r="536" spans="10:10" x14ac:dyDescent="0.2">
      <c r="J536" s="459"/>
    </row>
    <row r="537" spans="10:10" x14ac:dyDescent="0.2">
      <c r="J537" s="459"/>
    </row>
    <row r="538" spans="10:10" x14ac:dyDescent="0.2">
      <c r="J538" s="459"/>
    </row>
    <row r="539" spans="10:10" x14ac:dyDescent="0.2">
      <c r="J539" s="459"/>
    </row>
    <row r="540" spans="10:10" x14ac:dyDescent="0.2">
      <c r="J540" s="459"/>
    </row>
    <row r="541" spans="10:10" x14ac:dyDescent="0.2">
      <c r="J541" s="459"/>
    </row>
    <row r="542" spans="10:10" x14ac:dyDescent="0.2">
      <c r="J542" s="459"/>
    </row>
    <row r="543" spans="10:10" x14ac:dyDescent="0.2">
      <c r="J543" s="459"/>
    </row>
    <row r="544" spans="10:10" x14ac:dyDescent="0.2">
      <c r="J544" s="459"/>
    </row>
    <row r="545" spans="10:10" x14ac:dyDescent="0.2">
      <c r="J545" s="459"/>
    </row>
    <row r="546" spans="10:10" x14ac:dyDescent="0.2">
      <c r="J546" s="459"/>
    </row>
    <row r="547" spans="10:10" x14ac:dyDescent="0.2">
      <c r="J547" s="459"/>
    </row>
    <row r="548" spans="10:10" x14ac:dyDescent="0.2">
      <c r="J548" s="459"/>
    </row>
    <row r="549" spans="10:10" x14ac:dyDescent="0.2">
      <c r="J549" s="459"/>
    </row>
    <row r="550" spans="10:10" x14ac:dyDescent="0.2">
      <c r="J550" s="459"/>
    </row>
    <row r="551" spans="10:10" x14ac:dyDescent="0.2">
      <c r="J551" s="459"/>
    </row>
    <row r="552" spans="10:10" x14ac:dyDescent="0.2">
      <c r="J552" s="459"/>
    </row>
    <row r="553" spans="10:10" x14ac:dyDescent="0.2">
      <c r="J553" s="459"/>
    </row>
    <row r="554" spans="10:10" x14ac:dyDescent="0.2">
      <c r="J554" s="459"/>
    </row>
    <row r="555" spans="10:10" x14ac:dyDescent="0.2">
      <c r="J555" s="459"/>
    </row>
    <row r="556" spans="10:10" x14ac:dyDescent="0.2">
      <c r="J556" s="459"/>
    </row>
    <row r="557" spans="10:10" x14ac:dyDescent="0.2">
      <c r="J557" s="459"/>
    </row>
    <row r="558" spans="10:10" x14ac:dyDescent="0.2">
      <c r="J558" s="459"/>
    </row>
    <row r="559" spans="10:10" x14ac:dyDescent="0.2">
      <c r="J559" s="459"/>
    </row>
    <row r="560" spans="10:10" x14ac:dyDescent="0.2">
      <c r="J560" s="459"/>
    </row>
    <row r="561" spans="10:10" x14ac:dyDescent="0.2">
      <c r="J561" s="459"/>
    </row>
    <row r="562" spans="10:10" x14ac:dyDescent="0.2">
      <c r="J562" s="459"/>
    </row>
    <row r="563" spans="10:10" x14ac:dyDescent="0.2">
      <c r="J563" s="459"/>
    </row>
    <row r="564" spans="10:10" x14ac:dyDescent="0.2">
      <c r="J564" s="459"/>
    </row>
    <row r="565" spans="10:10" x14ac:dyDescent="0.2">
      <c r="J565" s="459"/>
    </row>
    <row r="566" spans="10:10" x14ac:dyDescent="0.2">
      <c r="J566" s="459"/>
    </row>
    <row r="567" spans="10:10" x14ac:dyDescent="0.2">
      <c r="J567" s="459"/>
    </row>
    <row r="568" spans="10:10" x14ac:dyDescent="0.2">
      <c r="J568" s="459"/>
    </row>
    <row r="569" spans="10:10" x14ac:dyDescent="0.2">
      <c r="J569" s="459"/>
    </row>
    <row r="570" spans="10:10" x14ac:dyDescent="0.2">
      <c r="J570" s="459"/>
    </row>
    <row r="571" spans="10:10" x14ac:dyDescent="0.2">
      <c r="J571" s="459"/>
    </row>
    <row r="572" spans="10:10" x14ac:dyDescent="0.2">
      <c r="J572" s="459"/>
    </row>
    <row r="573" spans="10:10" x14ac:dyDescent="0.2">
      <c r="J573" s="459"/>
    </row>
    <row r="574" spans="10:10" x14ac:dyDescent="0.2">
      <c r="J574" s="459"/>
    </row>
    <row r="575" spans="10:10" x14ac:dyDescent="0.2">
      <c r="J575" s="459"/>
    </row>
    <row r="576" spans="10:10" x14ac:dyDescent="0.2">
      <c r="J576" s="459"/>
    </row>
    <row r="577" spans="10:10" x14ac:dyDescent="0.2">
      <c r="J577" s="459"/>
    </row>
    <row r="578" spans="10:10" x14ac:dyDescent="0.2">
      <c r="J578" s="459"/>
    </row>
    <row r="579" spans="10:10" x14ac:dyDescent="0.2">
      <c r="J579" s="459"/>
    </row>
    <row r="580" spans="10:10" x14ac:dyDescent="0.2">
      <c r="J580" s="459"/>
    </row>
    <row r="581" spans="10:10" x14ac:dyDescent="0.2">
      <c r="J581" s="459"/>
    </row>
    <row r="582" spans="10:10" x14ac:dyDescent="0.2">
      <c r="J582" s="459"/>
    </row>
    <row r="583" spans="10:10" x14ac:dyDescent="0.2">
      <c r="J583" s="459"/>
    </row>
    <row r="584" spans="10:10" x14ac:dyDescent="0.2">
      <c r="J584" s="459"/>
    </row>
    <row r="585" spans="10:10" x14ac:dyDescent="0.2">
      <c r="J585" s="459"/>
    </row>
    <row r="586" spans="10:10" x14ac:dyDescent="0.2">
      <c r="J586" s="459"/>
    </row>
    <row r="587" spans="10:10" x14ac:dyDescent="0.2">
      <c r="J587" s="459"/>
    </row>
    <row r="588" spans="10:10" x14ac:dyDescent="0.2">
      <c r="J588" s="459"/>
    </row>
    <row r="589" spans="10:10" x14ac:dyDescent="0.2">
      <c r="J589" s="459"/>
    </row>
    <row r="590" spans="10:10" x14ac:dyDescent="0.2">
      <c r="J590" s="459"/>
    </row>
    <row r="591" spans="10:10" x14ac:dyDescent="0.2">
      <c r="J591" s="459"/>
    </row>
    <row r="592" spans="10:10" x14ac:dyDescent="0.2">
      <c r="J592" s="459"/>
    </row>
    <row r="593" spans="10:10" x14ac:dyDescent="0.2">
      <c r="J593" s="459"/>
    </row>
    <row r="594" spans="10:10" x14ac:dyDescent="0.2">
      <c r="J594" s="459"/>
    </row>
    <row r="595" spans="10:10" x14ac:dyDescent="0.2">
      <c r="J595" s="459"/>
    </row>
    <row r="596" spans="10:10" x14ac:dyDescent="0.2">
      <c r="J596" s="459"/>
    </row>
    <row r="597" spans="10:10" x14ac:dyDescent="0.2">
      <c r="J597" s="459"/>
    </row>
    <row r="598" spans="10:10" x14ac:dyDescent="0.2">
      <c r="J598" s="459"/>
    </row>
    <row r="599" spans="10:10" x14ac:dyDescent="0.2">
      <c r="J599" s="459"/>
    </row>
    <row r="600" spans="10:10" x14ac:dyDescent="0.2">
      <c r="J600" s="459"/>
    </row>
    <row r="601" spans="10:10" x14ac:dyDescent="0.2">
      <c r="J601" s="459"/>
    </row>
    <row r="602" spans="10:10" x14ac:dyDescent="0.2">
      <c r="J602" s="459"/>
    </row>
    <row r="603" spans="10:10" x14ac:dyDescent="0.2">
      <c r="J603" s="459"/>
    </row>
    <row r="604" spans="10:10" x14ac:dyDescent="0.2">
      <c r="J604" s="459"/>
    </row>
    <row r="605" spans="10:10" x14ac:dyDescent="0.2">
      <c r="J605" s="459"/>
    </row>
    <row r="606" spans="10:10" x14ac:dyDescent="0.2">
      <c r="J606" s="459"/>
    </row>
    <row r="607" spans="10:10" x14ac:dyDescent="0.2">
      <c r="J607" s="459"/>
    </row>
    <row r="608" spans="10:10" x14ac:dyDescent="0.2">
      <c r="J608" s="459"/>
    </row>
    <row r="609" spans="10:10" x14ac:dyDescent="0.2">
      <c r="J609" s="459"/>
    </row>
    <row r="610" spans="10:10" x14ac:dyDescent="0.2">
      <c r="J610" s="459"/>
    </row>
    <row r="611" spans="10:10" x14ac:dyDescent="0.2">
      <c r="J611" s="459"/>
    </row>
    <row r="612" spans="10:10" x14ac:dyDescent="0.2">
      <c r="J612" s="459"/>
    </row>
    <row r="613" spans="10:10" x14ac:dyDescent="0.2">
      <c r="J613" s="459"/>
    </row>
    <row r="614" spans="10:10" x14ac:dyDescent="0.2">
      <c r="J614" s="459"/>
    </row>
    <row r="615" spans="10:10" x14ac:dyDescent="0.2">
      <c r="J615" s="459"/>
    </row>
    <row r="616" spans="10:10" x14ac:dyDescent="0.2">
      <c r="J616" s="459"/>
    </row>
    <row r="617" spans="10:10" x14ac:dyDescent="0.2">
      <c r="J617" s="459"/>
    </row>
    <row r="618" spans="10:10" x14ac:dyDescent="0.2">
      <c r="J618" s="459"/>
    </row>
    <row r="619" spans="10:10" x14ac:dyDescent="0.2">
      <c r="J619" s="459"/>
    </row>
    <row r="620" spans="10:10" x14ac:dyDescent="0.2">
      <c r="J620" s="459"/>
    </row>
    <row r="621" spans="10:10" x14ac:dyDescent="0.2">
      <c r="J621" s="459"/>
    </row>
    <row r="622" spans="10:10" x14ac:dyDescent="0.2">
      <c r="J622" s="459"/>
    </row>
    <row r="623" spans="10:10" x14ac:dyDescent="0.2">
      <c r="J623" s="459"/>
    </row>
    <row r="624" spans="10:10" x14ac:dyDescent="0.2">
      <c r="J624" s="459"/>
    </row>
    <row r="625" spans="10:10" x14ac:dyDescent="0.2">
      <c r="J625" s="459"/>
    </row>
    <row r="626" spans="10:10" x14ac:dyDescent="0.2">
      <c r="J626" s="459"/>
    </row>
    <row r="627" spans="10:10" x14ac:dyDescent="0.2">
      <c r="J627" s="459"/>
    </row>
    <row r="628" spans="10:10" x14ac:dyDescent="0.2">
      <c r="J628" s="459"/>
    </row>
    <row r="629" spans="10:10" x14ac:dyDescent="0.2">
      <c r="J629" s="459"/>
    </row>
    <row r="630" spans="10:10" x14ac:dyDescent="0.2">
      <c r="J630" s="459"/>
    </row>
    <row r="631" spans="10:10" x14ac:dyDescent="0.2">
      <c r="J631" s="459"/>
    </row>
    <row r="632" spans="10:10" x14ac:dyDescent="0.2">
      <c r="J632" s="459"/>
    </row>
    <row r="633" spans="10:10" x14ac:dyDescent="0.2">
      <c r="J633" s="459"/>
    </row>
    <row r="634" spans="10:10" x14ac:dyDescent="0.2">
      <c r="J634" s="459"/>
    </row>
    <row r="635" spans="10:10" x14ac:dyDescent="0.2">
      <c r="J635" s="459"/>
    </row>
    <row r="636" spans="10:10" x14ac:dyDescent="0.2">
      <c r="J636" s="459"/>
    </row>
    <row r="637" spans="10:10" x14ac:dyDescent="0.2">
      <c r="J637" s="459"/>
    </row>
    <row r="638" spans="10:10" x14ac:dyDescent="0.2">
      <c r="J638" s="459"/>
    </row>
    <row r="639" spans="10:10" x14ac:dyDescent="0.2">
      <c r="J639" s="459"/>
    </row>
    <row r="640" spans="10:10" x14ac:dyDescent="0.2">
      <c r="J640" s="459"/>
    </row>
    <row r="641" spans="10:10" x14ac:dyDescent="0.2">
      <c r="J641" s="459"/>
    </row>
    <row r="642" spans="10:10" x14ac:dyDescent="0.2">
      <c r="J642" s="459"/>
    </row>
    <row r="643" spans="10:10" x14ac:dyDescent="0.2">
      <c r="J643" s="459"/>
    </row>
    <row r="644" spans="10:10" x14ac:dyDescent="0.2">
      <c r="J644" s="459"/>
    </row>
    <row r="645" spans="10:10" x14ac:dyDescent="0.2">
      <c r="J645" s="459"/>
    </row>
    <row r="646" spans="10:10" x14ac:dyDescent="0.2">
      <c r="J646" s="459"/>
    </row>
  </sheetData>
  <mergeCells count="18">
    <mergeCell ref="B7:J7"/>
    <mergeCell ref="A9:A11"/>
    <mergeCell ref="B9:B11"/>
    <mergeCell ref="C9:I9"/>
    <mergeCell ref="J9:L9"/>
    <mergeCell ref="K10:K11"/>
    <mergeCell ref="L10:L11"/>
    <mergeCell ref="M9:N10"/>
    <mergeCell ref="C10:E10"/>
    <mergeCell ref="F10:G10"/>
    <mergeCell ref="H10:I10"/>
    <mergeCell ref="J10:J11"/>
    <mergeCell ref="B6:J6"/>
    <mergeCell ref="H1:N1"/>
    <mergeCell ref="A2:N2"/>
    <mergeCell ref="B3:J3"/>
    <mergeCell ref="L3:N3"/>
    <mergeCell ref="B4:J4"/>
  </mergeCells>
  <printOptions horizontalCentered="1"/>
  <pageMargins left="0" right="0" top="0" bottom="0" header="0.31496062992125984" footer="0.31496062992125984"/>
  <pageSetup paperSize="9" scale="74" fitToHeight="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A1:H27"/>
  <sheetViews>
    <sheetView workbookViewId="0">
      <selection activeCell="E18" sqref="E18"/>
    </sheetView>
  </sheetViews>
  <sheetFormatPr defaultColWidth="9.140625" defaultRowHeight="12.75" x14ac:dyDescent="0.2"/>
  <cols>
    <col min="1" max="1" width="44.28515625" style="117" customWidth="1"/>
    <col min="2" max="2" width="20.85546875" style="117" customWidth="1"/>
    <col min="3" max="3" width="9.140625" style="117" customWidth="1"/>
    <col min="4" max="4" width="17.28515625" style="117" customWidth="1"/>
    <col min="5" max="5" width="56.7109375" style="117" customWidth="1"/>
    <col min="6" max="6" width="51" style="117" customWidth="1"/>
    <col min="7" max="16384" width="9.140625" style="117"/>
  </cols>
  <sheetData>
    <row r="1" spans="1:8" ht="12.75" customHeight="1" x14ac:dyDescent="0.2">
      <c r="C1" s="1137" t="s">
        <v>1057</v>
      </c>
      <c r="D1" s="1137"/>
      <c r="E1" s="1137"/>
      <c r="F1" s="274" t="s">
        <v>70</v>
      </c>
      <c r="G1" s="275">
        <v>27250</v>
      </c>
      <c r="H1" s="275">
        <v>337020</v>
      </c>
    </row>
    <row r="2" spans="1:8" ht="35.450000000000003" customHeight="1" x14ac:dyDescent="0.2">
      <c r="A2" s="1142" t="s">
        <v>1393</v>
      </c>
      <c r="B2" s="1142"/>
      <c r="C2" s="1142"/>
      <c r="D2" s="1142"/>
      <c r="E2" s="1442"/>
      <c r="F2" s="274" t="s">
        <v>71</v>
      </c>
      <c r="G2" s="275">
        <v>29722</v>
      </c>
      <c r="H2" s="275">
        <v>155337</v>
      </c>
    </row>
    <row r="3" spans="1:8" ht="6.75" customHeight="1" x14ac:dyDescent="0.2">
      <c r="A3" s="123"/>
      <c r="B3" s="123"/>
      <c r="C3" s="123"/>
      <c r="D3" s="123"/>
      <c r="E3" s="357"/>
      <c r="F3" s="274" t="s">
        <v>72</v>
      </c>
      <c r="G3" s="275">
        <v>31037</v>
      </c>
      <c r="H3" s="275">
        <v>3074527</v>
      </c>
    </row>
    <row r="4" spans="1:8" ht="22.15" customHeight="1" x14ac:dyDescent="0.2">
      <c r="A4" s="1190" t="s">
        <v>1377</v>
      </c>
      <c r="B4" s="1443"/>
      <c r="C4" s="1443"/>
      <c r="D4" s="1443"/>
      <c r="E4" s="1443"/>
      <c r="F4" s="274"/>
      <c r="G4" s="275"/>
      <c r="H4" s="275"/>
    </row>
    <row r="5" spans="1:8" s="119" customFormat="1" ht="12" customHeight="1" x14ac:dyDescent="0.2">
      <c r="A5" s="1191" t="s">
        <v>1100</v>
      </c>
      <c r="B5" s="1191"/>
      <c r="C5" s="1191"/>
      <c r="D5" s="1191"/>
      <c r="E5" s="1333"/>
      <c r="F5" s="355" t="s">
        <v>74</v>
      </c>
      <c r="G5" s="358">
        <v>26374</v>
      </c>
      <c r="H5" s="358">
        <v>1617160</v>
      </c>
    </row>
    <row r="6" spans="1:8" s="184" customFormat="1" x14ac:dyDescent="0.2">
      <c r="A6" s="120"/>
      <c r="B6" s="120"/>
      <c r="C6" s="120"/>
      <c r="D6" s="120"/>
      <c r="E6" s="359"/>
      <c r="F6" s="429" t="s">
        <v>75</v>
      </c>
      <c r="G6" s="675">
        <v>27300</v>
      </c>
      <c r="H6" s="675">
        <v>210906</v>
      </c>
    </row>
    <row r="7" spans="1:8" s="341" customFormat="1" x14ac:dyDescent="0.2">
      <c r="A7" s="1320"/>
      <c r="B7" s="1320"/>
      <c r="C7" s="1320"/>
      <c r="D7" s="1320"/>
      <c r="E7" s="1263"/>
      <c r="F7" s="274" t="s">
        <v>77</v>
      </c>
      <c r="G7" s="275">
        <v>24921</v>
      </c>
      <c r="H7" s="275">
        <v>213622</v>
      </c>
    </row>
    <row r="8" spans="1:8" ht="10.5" customHeight="1" thickBot="1" x14ac:dyDescent="0.25">
      <c r="A8" s="119"/>
      <c r="B8" s="120"/>
      <c r="C8" s="120"/>
      <c r="D8" s="120"/>
      <c r="E8" s="120"/>
      <c r="F8" s="274" t="s">
        <v>81</v>
      </c>
      <c r="G8" s="275">
        <v>26700</v>
      </c>
      <c r="H8" s="275">
        <v>552779</v>
      </c>
    </row>
    <row r="9" spans="1:8" ht="29.25" customHeight="1" x14ac:dyDescent="0.2">
      <c r="A9" s="1403" t="s">
        <v>1075</v>
      </c>
      <c r="B9" s="1309"/>
      <c r="C9" s="676" t="s">
        <v>753</v>
      </c>
      <c r="D9" s="677" t="s">
        <v>1076</v>
      </c>
      <c r="E9" s="127" t="s">
        <v>1077</v>
      </c>
      <c r="F9" s="274" t="s">
        <v>82</v>
      </c>
      <c r="G9" s="275">
        <v>26276</v>
      </c>
      <c r="H9" s="275">
        <v>648917</v>
      </c>
    </row>
    <row r="10" spans="1:8" ht="13.5" thickBot="1" x14ac:dyDescent="0.25">
      <c r="A10" s="1404">
        <v>1</v>
      </c>
      <c r="B10" s="1405"/>
      <c r="C10" s="150">
        <v>2</v>
      </c>
      <c r="D10" s="150">
        <v>3</v>
      </c>
      <c r="E10" s="153">
        <v>4</v>
      </c>
      <c r="F10" s="274" t="s">
        <v>83</v>
      </c>
      <c r="G10" s="275">
        <v>80008</v>
      </c>
      <c r="H10" s="275">
        <v>614724</v>
      </c>
    </row>
    <row r="11" spans="1:8" x14ac:dyDescent="0.2">
      <c r="A11" s="1440" t="s">
        <v>1078</v>
      </c>
      <c r="B11" s="1441"/>
      <c r="C11" s="678" t="s">
        <v>781</v>
      </c>
      <c r="D11" s="679">
        <f>Таб_1_Исходн.!K23</f>
        <v>0</v>
      </c>
      <c r="E11" s="680"/>
      <c r="F11" s="274" t="s">
        <v>84</v>
      </c>
      <c r="G11" s="275">
        <v>27254</v>
      </c>
      <c r="H11" s="275">
        <v>519790</v>
      </c>
    </row>
    <row r="12" spans="1:8" x14ac:dyDescent="0.2">
      <c r="A12" s="1446" t="s">
        <v>1079</v>
      </c>
      <c r="B12" s="1447"/>
      <c r="C12" s="681"/>
      <c r="D12" s="682"/>
      <c r="E12" s="683"/>
      <c r="F12" s="274" t="s">
        <v>85</v>
      </c>
      <c r="G12" s="275">
        <v>36547</v>
      </c>
      <c r="H12" s="275">
        <v>2932564</v>
      </c>
    </row>
    <row r="13" spans="1:8" ht="25.5" x14ac:dyDescent="0.2">
      <c r="A13" s="1444" t="s">
        <v>1140</v>
      </c>
      <c r="B13" s="1445"/>
      <c r="C13" s="369" t="s">
        <v>782</v>
      </c>
      <c r="D13" s="684">
        <v>0</v>
      </c>
      <c r="E13" s="685" t="s">
        <v>1159</v>
      </c>
      <c r="F13" s="274" t="s">
        <v>88</v>
      </c>
      <c r="G13" s="275">
        <v>37546</v>
      </c>
      <c r="H13" s="275">
        <v>397366</v>
      </c>
    </row>
    <row r="14" spans="1:8" x14ac:dyDescent="0.2">
      <c r="A14" s="1444" t="s">
        <v>1267</v>
      </c>
      <c r="B14" s="1445"/>
      <c r="C14" s="369" t="s">
        <v>783</v>
      </c>
      <c r="D14" s="684">
        <v>0</v>
      </c>
      <c r="E14" s="685"/>
      <c r="F14" s="274" t="s">
        <v>89</v>
      </c>
      <c r="G14" s="275">
        <v>26120</v>
      </c>
      <c r="H14" s="275">
        <v>664429</v>
      </c>
    </row>
    <row r="15" spans="1:8" ht="27" customHeight="1" x14ac:dyDescent="0.2">
      <c r="A15" s="1444" t="s">
        <v>1268</v>
      </c>
      <c r="B15" s="1445"/>
      <c r="C15" s="369" t="s">
        <v>784</v>
      </c>
      <c r="D15" s="684">
        <v>0</v>
      </c>
      <c r="E15" s="685"/>
      <c r="F15" s="274"/>
      <c r="G15" s="275"/>
      <c r="H15" s="275"/>
    </row>
    <row r="16" spans="1:8" ht="23.25" customHeight="1" x14ac:dyDescent="0.2">
      <c r="A16" s="1444" t="s">
        <v>1333</v>
      </c>
      <c r="B16" s="1445"/>
      <c r="C16" s="369" t="s">
        <v>787</v>
      </c>
      <c r="D16" s="684">
        <v>0</v>
      </c>
      <c r="E16" s="685"/>
      <c r="F16" s="274"/>
      <c r="G16" s="275"/>
      <c r="H16" s="275"/>
    </row>
    <row r="17" spans="1:8" ht="23.25" customHeight="1" x14ac:dyDescent="0.2">
      <c r="A17" s="1444" t="s">
        <v>1139</v>
      </c>
      <c r="B17" s="1445"/>
      <c r="C17" s="369" t="s">
        <v>788</v>
      </c>
      <c r="D17" s="684">
        <v>0</v>
      </c>
      <c r="E17" s="685" t="s">
        <v>1158</v>
      </c>
      <c r="F17" s="274"/>
      <c r="G17" s="275"/>
      <c r="H17" s="275"/>
    </row>
    <row r="18" spans="1:8" ht="24.75" customHeight="1" thickBot="1" x14ac:dyDescent="0.25">
      <c r="A18" s="1444"/>
      <c r="B18" s="1445"/>
      <c r="C18" s="369" t="s">
        <v>789</v>
      </c>
      <c r="D18" s="684"/>
      <c r="E18" s="685"/>
      <c r="F18" s="274" t="s">
        <v>90</v>
      </c>
      <c r="G18" s="275">
        <v>26517</v>
      </c>
      <c r="H18" s="275">
        <v>976947</v>
      </c>
    </row>
    <row r="19" spans="1:8" x14ac:dyDescent="0.2">
      <c r="A19" s="1440" t="s">
        <v>1080</v>
      </c>
      <c r="B19" s="1441"/>
      <c r="C19" s="678" t="s">
        <v>793</v>
      </c>
      <c r="D19" s="679">
        <f>ROUND(SUM(D21:D25),1)</f>
        <v>0</v>
      </c>
      <c r="E19" s="680"/>
      <c r="F19" s="274" t="s">
        <v>91</v>
      </c>
      <c r="G19" s="275">
        <v>24280</v>
      </c>
      <c r="H19" s="275">
        <v>1904622</v>
      </c>
    </row>
    <row r="20" spans="1:8" x14ac:dyDescent="0.2">
      <c r="A20" s="1446" t="s">
        <v>1079</v>
      </c>
      <c r="B20" s="1447"/>
      <c r="C20" s="681"/>
      <c r="D20" s="682"/>
      <c r="E20" s="683"/>
      <c r="F20" s="274" t="s">
        <v>92</v>
      </c>
      <c r="G20" s="275">
        <v>32102</v>
      </c>
      <c r="H20" s="275">
        <v>3981055</v>
      </c>
    </row>
    <row r="21" spans="1:8" x14ac:dyDescent="0.2">
      <c r="A21" s="1444" t="s">
        <v>1269</v>
      </c>
      <c r="B21" s="1445"/>
      <c r="C21" s="369" t="s">
        <v>794</v>
      </c>
      <c r="D21" s="684"/>
      <c r="E21" s="685"/>
      <c r="F21" s="274" t="s">
        <v>93</v>
      </c>
      <c r="G21" s="275">
        <v>43008</v>
      </c>
      <c r="H21" s="275">
        <v>2139877</v>
      </c>
    </row>
    <row r="22" spans="1:8" x14ac:dyDescent="0.2">
      <c r="A22" s="1444"/>
      <c r="B22" s="1445"/>
      <c r="C22" s="369" t="s">
        <v>795</v>
      </c>
      <c r="D22" s="684"/>
      <c r="E22" s="685"/>
      <c r="F22" s="274" t="s">
        <v>94</v>
      </c>
      <c r="G22" s="275">
        <v>40735</v>
      </c>
      <c r="H22" s="275">
        <v>1493130</v>
      </c>
    </row>
    <row r="23" spans="1:8" x14ac:dyDescent="0.2">
      <c r="A23" s="1444"/>
      <c r="B23" s="1445"/>
      <c r="C23" s="369" t="s">
        <v>796</v>
      </c>
      <c r="D23" s="684"/>
      <c r="E23" s="685"/>
      <c r="F23" s="274" t="s">
        <v>95</v>
      </c>
      <c r="G23" s="275">
        <v>28677</v>
      </c>
      <c r="H23" s="275">
        <v>1957619</v>
      </c>
    </row>
    <row r="24" spans="1:8" x14ac:dyDescent="0.2">
      <c r="A24" s="1444"/>
      <c r="B24" s="1445"/>
      <c r="C24" s="369" t="s">
        <v>797</v>
      </c>
      <c r="D24" s="684">
        <v>0</v>
      </c>
      <c r="E24" s="685"/>
      <c r="F24" s="274" t="s">
        <v>96</v>
      </c>
      <c r="G24" s="275">
        <v>45750</v>
      </c>
      <c r="H24" s="275">
        <v>1025799</v>
      </c>
    </row>
    <row r="25" spans="1:8" ht="13.5" thickBot="1" x14ac:dyDescent="0.25">
      <c r="A25" s="1444"/>
      <c r="B25" s="1445"/>
      <c r="C25" s="369" t="s">
        <v>799</v>
      </c>
      <c r="D25" s="684">
        <v>0</v>
      </c>
      <c r="E25" s="685"/>
      <c r="F25" s="274" t="s">
        <v>97</v>
      </c>
      <c r="G25" s="275">
        <v>40631</v>
      </c>
      <c r="H25" s="275">
        <v>639378</v>
      </c>
    </row>
    <row r="26" spans="1:8" ht="13.5" thickBot="1" x14ac:dyDescent="0.25">
      <c r="A26" s="1448" t="s">
        <v>1114</v>
      </c>
      <c r="B26" s="1449"/>
      <c r="C26" s="399" t="s">
        <v>804</v>
      </c>
      <c r="D26" s="686">
        <f>D11+D19</f>
        <v>0</v>
      </c>
      <c r="E26" s="687"/>
      <c r="F26" s="274" t="s">
        <v>102</v>
      </c>
      <c r="G26" s="275">
        <v>27398</v>
      </c>
      <c r="H26" s="275">
        <v>1177255</v>
      </c>
    </row>
    <row r="27" spans="1:8" x14ac:dyDescent="0.2">
      <c r="A27" s="458"/>
      <c r="B27" s="458"/>
      <c r="C27" s="458"/>
      <c r="D27" s="458"/>
      <c r="E27" s="458"/>
      <c r="F27" s="274" t="s">
        <v>103</v>
      </c>
      <c r="G27" s="275">
        <v>31059</v>
      </c>
      <c r="H27" s="275">
        <v>1940106</v>
      </c>
    </row>
  </sheetData>
  <mergeCells count="23">
    <mergeCell ref="A24:B24"/>
    <mergeCell ref="A25:B25"/>
    <mergeCell ref="A12:B12"/>
    <mergeCell ref="A26:B26"/>
    <mergeCell ref="A13:B13"/>
    <mergeCell ref="A14:B14"/>
    <mergeCell ref="A18:B18"/>
    <mergeCell ref="A19:B19"/>
    <mergeCell ref="A20:B20"/>
    <mergeCell ref="A22:B22"/>
    <mergeCell ref="A23:B23"/>
    <mergeCell ref="A15:B15"/>
    <mergeCell ref="A16:B16"/>
    <mergeCell ref="A21:B21"/>
    <mergeCell ref="A17:B17"/>
    <mergeCell ref="A7:E7"/>
    <mergeCell ref="A9:B9"/>
    <mergeCell ref="A10:B10"/>
    <mergeCell ref="A11:B11"/>
    <mergeCell ref="C1:E1"/>
    <mergeCell ref="A2:E2"/>
    <mergeCell ref="A4:E4"/>
    <mergeCell ref="A5:E5"/>
  </mergeCells>
  <phoneticPr fontId="52" type="noConversion"/>
  <pageMargins left="0.70866141732283472" right="0.70866141732283472" top="0.19" bottom="0.17" header="0.31496062992125984" footer="0.31496062992125984"/>
  <pageSetup paperSize="9" scale="89" orientation="landscape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P51"/>
  <sheetViews>
    <sheetView topLeftCell="A40" zoomScale="115" zoomScaleNormal="115" workbookViewId="0">
      <selection activeCell="G17" sqref="G17"/>
    </sheetView>
  </sheetViews>
  <sheetFormatPr defaultColWidth="9.140625" defaultRowHeight="12.75" x14ac:dyDescent="0.2"/>
  <cols>
    <col min="1" max="1" width="43.140625" style="597" customWidth="1"/>
    <col min="2" max="2" width="6" style="597" customWidth="1"/>
    <col min="3" max="4" width="12.5703125" style="597" bestFit="1" customWidth="1"/>
    <col min="5" max="5" width="10.42578125" style="597" customWidth="1"/>
    <col min="6" max="16384" width="9.140625" style="597"/>
  </cols>
  <sheetData>
    <row r="1" spans="1:16" x14ac:dyDescent="0.2">
      <c r="B1" s="1136"/>
      <c r="C1" s="1136"/>
      <c r="D1" s="1134" t="s">
        <v>1074</v>
      </c>
      <c r="E1" s="1135"/>
    </row>
    <row r="2" spans="1:16" ht="42" customHeight="1" x14ac:dyDescent="0.2">
      <c r="A2" s="1132" t="s">
        <v>1394</v>
      </c>
      <c r="B2" s="1132"/>
      <c r="C2" s="1132"/>
      <c r="D2" s="1132"/>
      <c r="E2" s="1132"/>
    </row>
    <row r="3" spans="1:16" s="1010" customFormat="1" ht="14.25" x14ac:dyDescent="0.2">
      <c r="A3" s="1132" t="s">
        <v>1375</v>
      </c>
      <c r="B3" s="1132"/>
      <c r="C3" s="1132"/>
      <c r="D3" s="1132"/>
      <c r="E3" s="1132"/>
    </row>
    <row r="4" spans="1:16" s="600" customFormat="1" ht="11.25" x14ac:dyDescent="0.2">
      <c r="A4" s="1123" t="s">
        <v>1100</v>
      </c>
      <c r="B4" s="1123"/>
      <c r="C4" s="1123"/>
      <c r="D4" s="1123"/>
      <c r="E4" s="1123"/>
    </row>
    <row r="5" spans="1:16" s="600" customFormat="1" ht="11.25" x14ac:dyDescent="0.2">
      <c r="A5" s="937"/>
      <c r="B5" s="937"/>
      <c r="C5" s="937"/>
      <c r="D5" s="937"/>
      <c r="E5" s="937"/>
    </row>
    <row r="6" spans="1:16" s="939" customFormat="1" ht="14.25" x14ac:dyDescent="0.2">
      <c r="A6" s="1133" t="s">
        <v>833</v>
      </c>
      <c r="B6" s="1133"/>
      <c r="C6" s="1133"/>
      <c r="D6" s="1133"/>
      <c r="E6" s="1049"/>
      <c r="F6" s="938"/>
      <c r="G6" s="938"/>
      <c r="H6" s="938"/>
      <c r="I6" s="938"/>
      <c r="J6" s="938"/>
      <c r="K6" s="938"/>
      <c r="L6" s="938"/>
      <c r="M6" s="938"/>
      <c r="N6" s="938"/>
      <c r="O6" s="938"/>
      <c r="P6" s="938"/>
    </row>
    <row r="7" spans="1:16" s="940" customFormat="1" x14ac:dyDescent="0.2">
      <c r="A7" s="1123"/>
      <c r="B7" s="1123"/>
      <c r="C7" s="1123"/>
      <c r="D7" s="1123"/>
      <c r="E7" s="1123"/>
    </row>
    <row r="8" spans="1:16" s="940" customFormat="1" ht="13.5" thickBot="1" x14ac:dyDescent="0.25">
      <c r="A8" s="600"/>
      <c r="B8" s="600"/>
      <c r="C8" s="600"/>
      <c r="D8" s="600"/>
      <c r="E8" s="600"/>
    </row>
    <row r="9" spans="1:16" s="941" customFormat="1" x14ac:dyDescent="0.2">
      <c r="A9" s="1125" t="s">
        <v>1</v>
      </c>
      <c r="B9" s="1127" t="s">
        <v>2</v>
      </c>
      <c r="C9" s="1129" t="s">
        <v>1150</v>
      </c>
      <c r="D9" s="1129"/>
      <c r="E9" s="1129"/>
    </row>
    <row r="10" spans="1:16" x14ac:dyDescent="0.2">
      <c r="A10" s="1126"/>
      <c r="B10" s="1128"/>
      <c r="C10" s="1130" t="s">
        <v>159</v>
      </c>
      <c r="D10" s="1130"/>
      <c r="E10" s="1130"/>
    </row>
    <row r="11" spans="1:16" ht="38.25" x14ac:dyDescent="0.2">
      <c r="A11" s="1126"/>
      <c r="B11" s="1128"/>
      <c r="C11" s="1131"/>
      <c r="D11" s="1050" t="s">
        <v>1149</v>
      </c>
      <c r="E11" s="1050" t="s">
        <v>5</v>
      </c>
    </row>
    <row r="12" spans="1:16" ht="13.5" thickBot="1" x14ac:dyDescent="0.25">
      <c r="A12" s="1051">
        <v>1</v>
      </c>
      <c r="B12" s="1052">
        <v>2</v>
      </c>
      <c r="C12" s="1052">
        <v>3</v>
      </c>
      <c r="D12" s="1052">
        <v>5</v>
      </c>
      <c r="E12" s="1052">
        <v>6</v>
      </c>
    </row>
    <row r="13" spans="1:16" ht="25.5" x14ac:dyDescent="0.2">
      <c r="A13" s="1053" t="s">
        <v>6</v>
      </c>
      <c r="B13" s="1054" t="s">
        <v>7</v>
      </c>
      <c r="C13" s="1055">
        <f>ROUND(SUM(C15:C17),1)</f>
        <v>0</v>
      </c>
      <c r="D13" s="1055">
        <f>ROUND(SUM(D15:D17),1)</f>
        <v>0</v>
      </c>
      <c r="E13" s="1055">
        <f>ROUND(SUM(E15:E16),1)</f>
        <v>0</v>
      </c>
    </row>
    <row r="14" spans="1:16" x14ac:dyDescent="0.2">
      <c r="A14" s="1056" t="s">
        <v>8</v>
      </c>
      <c r="B14" s="1057"/>
      <c r="C14" s="1058"/>
      <c r="D14" s="1058"/>
      <c r="E14" s="1058"/>
    </row>
    <row r="15" spans="1:16" ht="38.25" x14ac:dyDescent="0.2">
      <c r="A15" s="1059" t="s">
        <v>9</v>
      </c>
      <c r="B15" s="1057" t="s">
        <v>10</v>
      </c>
      <c r="C15" s="1060">
        <f>ROUND(SUM(D15:E15),1)</f>
        <v>0</v>
      </c>
      <c r="D15" s="1061">
        <f>Таб_1_Исходн.!C19*Таб_4_Компенс.ТИК!J16/Таб_1_Исходн.!C16</f>
        <v>0</v>
      </c>
      <c r="E15" s="1061">
        <f>Таб_2_Компенс.УИК!J16</f>
        <v>0</v>
      </c>
    </row>
    <row r="16" spans="1:16" ht="25.5" x14ac:dyDescent="0.2">
      <c r="A16" s="1059" t="s">
        <v>11</v>
      </c>
      <c r="B16" s="1057" t="s">
        <v>12</v>
      </c>
      <c r="C16" s="1060">
        <f>ROUND(SUM(D16:E16),1)</f>
        <v>0</v>
      </c>
      <c r="D16" s="1061">
        <f>Таб_1_Исходн.!C19*Таб_5_ДОТ_ТИК!P32/Таб_1_Исходн.!C16</f>
        <v>0</v>
      </c>
      <c r="E16" s="1061">
        <f>'Таб_3_ДОТ_ УИК'!P30</f>
        <v>0</v>
      </c>
    </row>
    <row r="17" spans="1:7" ht="51.75" thickBot="1" x14ac:dyDescent="0.25">
      <c r="A17" s="1062" t="s">
        <v>1151</v>
      </c>
      <c r="B17" s="1063" t="s">
        <v>14</v>
      </c>
      <c r="C17" s="1064">
        <f>ROUND(SUM(D17:D17),1)</f>
        <v>0</v>
      </c>
      <c r="D17" s="1065">
        <f>Таб_1_Исходн.!C19*Таб_5.1_ДОТ_ТИК_шт._осн!P32/Таб_1_Исходн.!C16</f>
        <v>0</v>
      </c>
      <c r="E17" s="1066" t="s">
        <v>15</v>
      </c>
    </row>
    <row r="18" spans="1:7" ht="25.5" x14ac:dyDescent="0.2">
      <c r="A18" s="1067" t="s">
        <v>18</v>
      </c>
      <c r="B18" s="1068" t="s">
        <v>157</v>
      </c>
      <c r="C18" s="1069" t="e">
        <f>ROUND(SUM(D18:E18),1)</f>
        <v>#REF!</v>
      </c>
      <c r="D18" s="1069" t="e">
        <f>D21</f>
        <v>#REF!</v>
      </c>
      <c r="E18" s="1069" t="e">
        <f>SUM(E20:E21)</f>
        <v>#REF!</v>
      </c>
    </row>
    <row r="19" spans="1:7" x14ac:dyDescent="0.2">
      <c r="A19" s="1056" t="s">
        <v>8</v>
      </c>
      <c r="B19" s="1057"/>
      <c r="C19" s="1058"/>
      <c r="D19" s="1058"/>
      <c r="E19" s="1058"/>
    </row>
    <row r="20" spans="1:7" ht="25.5" x14ac:dyDescent="0.2">
      <c r="A20" s="1070" t="s">
        <v>1087</v>
      </c>
      <c r="B20" s="1071" t="s">
        <v>158</v>
      </c>
      <c r="C20" s="1060">
        <f>ROUND(SUM(E20),1)</f>
        <v>0</v>
      </c>
      <c r="D20" s="1072" t="s">
        <v>15</v>
      </c>
      <c r="E20" s="1061">
        <f>Таб_6_Бюллетени!H25</f>
        <v>0</v>
      </c>
    </row>
    <row r="21" spans="1:7" ht="26.25" thickBot="1" x14ac:dyDescent="0.25">
      <c r="A21" s="1073" t="s">
        <v>19</v>
      </c>
      <c r="B21" s="1074" t="s">
        <v>20</v>
      </c>
      <c r="C21" s="1064" t="e">
        <f>ROUND(SUM(D21:E21),1)</f>
        <v>#REF!</v>
      </c>
      <c r="D21" s="1065" t="e">
        <f>Таб_1_Исходн.!C19*#REF!/Таб_1_Исходн.!C16+Таб_1_Исходн.!C19*'Т.7._Печатная прод.город.О '!H58/Таб_1_Исходн.!C16+Таб_1_Исходн.!C19*#REF!/Таб_1_Исходн.!C16</f>
        <v>#REF!</v>
      </c>
      <c r="E21" s="1065" t="e">
        <f>#REF!+'Т.7._Печатная прод.город.О '!H51+#REF!</f>
        <v>#REF!</v>
      </c>
    </row>
    <row r="22" spans="1:7" x14ac:dyDescent="0.2">
      <c r="A22" s="1075" t="s">
        <v>21</v>
      </c>
      <c r="B22" s="1054" t="s">
        <v>22</v>
      </c>
      <c r="C22" s="1069">
        <f>ROUND(SUM(C24:C25),1)</f>
        <v>0</v>
      </c>
      <c r="D22" s="1069">
        <f>ROUND(SUM(D25),1)</f>
        <v>0</v>
      </c>
      <c r="E22" s="1069">
        <f>ROUND(SUM(E24:E25),1)</f>
        <v>0</v>
      </c>
    </row>
    <row r="23" spans="1:7" x14ac:dyDescent="0.2">
      <c r="A23" s="1056" t="s">
        <v>8</v>
      </c>
      <c r="B23" s="1057"/>
      <c r="C23" s="1058"/>
      <c r="D23" s="1072"/>
      <c r="E23" s="1058"/>
    </row>
    <row r="24" spans="1:7" x14ac:dyDescent="0.2">
      <c r="A24" s="1059" t="s">
        <v>23</v>
      </c>
      <c r="B24" s="1057" t="s">
        <v>24</v>
      </c>
      <c r="C24" s="1060">
        <f>ROUND(SUM(E24),1)</f>
        <v>0</v>
      </c>
      <c r="D24" s="1072" t="s">
        <v>15</v>
      </c>
      <c r="E24" s="1072" t="s">
        <v>15</v>
      </c>
    </row>
    <row r="25" spans="1:7" ht="13.5" thickBot="1" x14ac:dyDescent="0.25">
      <c r="A25" s="1062" t="s">
        <v>25</v>
      </c>
      <c r="B25" s="1063" t="s">
        <v>26</v>
      </c>
      <c r="C25" s="1064">
        <f>ROUND(SUM(D25:E25),1)</f>
        <v>0</v>
      </c>
      <c r="D25" s="1065">
        <f>Таб_1_Исходн.!C19*Таб_8_Транспорт!M21/Таб_1_Исходн.!C16</f>
        <v>0</v>
      </c>
      <c r="E25" s="1065">
        <f>Таб_8_Транспорт!M16</f>
        <v>0</v>
      </c>
    </row>
    <row r="26" spans="1:7" x14ac:dyDescent="0.2">
      <c r="A26" s="1076" t="s">
        <v>27</v>
      </c>
      <c r="B26" s="1077" t="s">
        <v>28</v>
      </c>
      <c r="C26" s="1078">
        <f>ROUND(SUM(D26:E26),1)</f>
        <v>0</v>
      </c>
      <c r="D26" s="1079">
        <f>Таб_1_Исходн.!C19*Таб_9_Связь!F25/Таб_1_Исходн.!C16</f>
        <v>0</v>
      </c>
      <c r="E26" s="1079">
        <f>Таб_9_Связь!F17</f>
        <v>0</v>
      </c>
    </row>
    <row r="27" spans="1:7" x14ac:dyDescent="0.2">
      <c r="A27" s="1080" t="s">
        <v>29</v>
      </c>
      <c r="B27" s="1057" t="s">
        <v>30</v>
      </c>
      <c r="C27" s="1060">
        <f>ROUND(SUM(D27:E27),1)</f>
        <v>0</v>
      </c>
      <c r="D27" s="1081">
        <f>Таб_1_Исходн.!C19*(Таб_10_Канцелярия!F28+Таб_10_Канцелярия!F33+Таб_10_Канцелярия!F38)/Таб_1_Исходн.!C16</f>
        <v>0</v>
      </c>
      <c r="E27" s="1081">
        <f>Таб_10_Канцелярия!F13+Таб_10_Канцелярия!F18+Таб_10_Канцелярия!F23</f>
        <v>0</v>
      </c>
      <c r="G27" s="942"/>
    </row>
    <row r="28" spans="1:7" ht="13.5" thickBot="1" x14ac:dyDescent="0.25">
      <c r="A28" s="1082" t="s">
        <v>31</v>
      </c>
      <c r="B28" s="1063" t="s">
        <v>32</v>
      </c>
      <c r="C28" s="1064">
        <f>ROUND(SUM(D28:E28),1)</f>
        <v>0</v>
      </c>
      <c r="D28" s="1065">
        <f>Таб_1_Исходн.!C19*Таб_11_Командировочные!K15/Таб_1_Исходн.!C16</f>
        <v>0</v>
      </c>
      <c r="E28" s="1065"/>
    </row>
    <row r="29" spans="1:7" ht="25.5" x14ac:dyDescent="0.2">
      <c r="A29" s="1075" t="s">
        <v>33</v>
      </c>
      <c r="B29" s="1054" t="s">
        <v>34</v>
      </c>
      <c r="C29" s="1069">
        <f>ROUND(SUM(C31:C34),1)</f>
        <v>0</v>
      </c>
      <c r="D29" s="1069">
        <f>ROUND(SUM(D32:D34),1)</f>
        <v>0</v>
      </c>
      <c r="E29" s="1069">
        <f>ROUND(SUM(E31:E34),1)</f>
        <v>0</v>
      </c>
    </row>
    <row r="30" spans="1:7" x14ac:dyDescent="0.2">
      <c r="A30" s="1056" t="s">
        <v>8</v>
      </c>
      <c r="B30" s="1050"/>
      <c r="C30" s="1058"/>
      <c r="D30" s="1072"/>
      <c r="E30" s="1072"/>
    </row>
    <row r="31" spans="1:7" ht="25.5" x14ac:dyDescent="0.2">
      <c r="A31" s="1059" t="s">
        <v>35</v>
      </c>
      <c r="B31" s="1057" t="s">
        <v>36</v>
      </c>
      <c r="C31" s="1060">
        <f>ROUND(SUM(E31),1)</f>
        <v>0</v>
      </c>
      <c r="D31" s="1072" t="s">
        <v>15</v>
      </c>
      <c r="E31" s="1061"/>
    </row>
    <row r="32" spans="1:7" ht="25.5" x14ac:dyDescent="0.2">
      <c r="A32" s="1059" t="s">
        <v>37</v>
      </c>
      <c r="B32" s="1057" t="s">
        <v>38</v>
      </c>
      <c r="C32" s="1060">
        <f>ROUND(SUM(D32:E32),1)</f>
        <v>0</v>
      </c>
      <c r="D32" s="1061">
        <f>Таб_1_Исходн.!C19*Таб_12_Вывески!E25/Таб_1_Исходн.!C16</f>
        <v>0</v>
      </c>
      <c r="E32" s="1061">
        <f>Таб_12_Вывески!E17</f>
        <v>0</v>
      </c>
    </row>
    <row r="33" spans="1:5" ht="38.25" x14ac:dyDescent="0.2">
      <c r="A33" s="1059" t="s">
        <v>39</v>
      </c>
      <c r="B33" s="1057" t="s">
        <v>40</v>
      </c>
      <c r="C33" s="1060">
        <f>ROUND(SUM(D33:E33),1)</f>
        <v>0</v>
      </c>
      <c r="D33" s="1061">
        <f>Таб_1_Исходн.!C19*'Таб_13_расходные материалы'!F29/Таб_1_Исходн.!C16</f>
        <v>0</v>
      </c>
      <c r="E33" s="1061">
        <f>'Таб_13_расходные материалы'!F19</f>
        <v>0</v>
      </c>
    </row>
    <row r="34" spans="1:5" ht="26.25" thickBot="1" x14ac:dyDescent="0.25">
      <c r="A34" s="1062" t="s">
        <v>41</v>
      </c>
      <c r="B34" s="1063" t="s">
        <v>42</v>
      </c>
      <c r="C34" s="1064">
        <f>ROUND(SUM(D34:E34),1)</f>
        <v>0</v>
      </c>
      <c r="D34" s="1065">
        <f>Таб_1_Исходн.!C19*'Таб_14_Другие расходы на оборуд'!F23/Таб_1_Исходн.!C16</f>
        <v>0</v>
      </c>
      <c r="E34" s="1065">
        <f>'Таб_14_Другие расходы на оборуд'!F16</f>
        <v>0</v>
      </c>
    </row>
    <row r="35" spans="1:5" ht="38.25" x14ac:dyDescent="0.2">
      <c r="A35" s="1083" t="s">
        <v>43</v>
      </c>
      <c r="B35" s="1068" t="s">
        <v>44</v>
      </c>
      <c r="C35" s="1069">
        <f>ROUND(SUM(C37:C43),1)</f>
        <v>0</v>
      </c>
      <c r="D35" s="1069">
        <f>ROUND(D38+D39+D41+D42+D43,1)</f>
        <v>0</v>
      </c>
      <c r="E35" s="1069">
        <f>ROUND(SUM(E37:E38,E39,E40,E43),1)</f>
        <v>0</v>
      </c>
    </row>
    <row r="36" spans="1:5" x14ac:dyDescent="0.2">
      <c r="A36" s="1084" t="s">
        <v>8</v>
      </c>
      <c r="B36" s="1085"/>
      <c r="C36" s="1058"/>
      <c r="D36" s="1072"/>
      <c r="E36" s="1072"/>
    </row>
    <row r="37" spans="1:5" ht="25.5" x14ac:dyDescent="0.2">
      <c r="A37" s="1086" t="s">
        <v>45</v>
      </c>
      <c r="B37" s="1087" t="s">
        <v>46</v>
      </c>
      <c r="C37" s="1060">
        <f>ROUND(SUM(E37),1)</f>
        <v>0</v>
      </c>
      <c r="D37" s="1072" t="s">
        <v>15</v>
      </c>
      <c r="E37" s="1061">
        <f>'Таб_15_Договоры ГПХ'!F12</f>
        <v>0</v>
      </c>
    </row>
    <row r="38" spans="1:5" ht="25.5" x14ac:dyDescent="0.2">
      <c r="A38" s="1086" t="s">
        <v>47</v>
      </c>
      <c r="B38" s="1087" t="s">
        <v>48</v>
      </c>
      <c r="C38" s="1060">
        <f>ROUND(SUM(D38:E38),1)</f>
        <v>0</v>
      </c>
      <c r="D38" s="1061">
        <f>Таб_1_Исходн.!C19*'Таб_15_Договоры ГПХ'!F19/Таб_1_Исходн.!C16</f>
        <v>0</v>
      </c>
      <c r="E38" s="1061">
        <f>'Таб_15_Договоры ГПХ'!F13</f>
        <v>0</v>
      </c>
    </row>
    <row r="39" spans="1:5" ht="38.25" x14ac:dyDescent="0.2">
      <c r="A39" s="1086" t="s">
        <v>49</v>
      </c>
      <c r="B39" s="1087" t="s">
        <v>50</v>
      </c>
      <c r="C39" s="1060">
        <f>ROUND(SUM(D39:E39),1)</f>
        <v>0</v>
      </c>
      <c r="D39" s="1061">
        <f>Таб_1_Исходн.!C19*'Таб_15_Договоры ГПХ'!F20/Таб_1_Исходн.!C16</f>
        <v>0</v>
      </c>
      <c r="E39" s="1061">
        <f>'Таб_15_Договоры ГПХ'!F14</f>
        <v>0</v>
      </c>
    </row>
    <row r="40" spans="1:5" ht="25.5" x14ac:dyDescent="0.2">
      <c r="A40" s="1088" t="s">
        <v>63</v>
      </c>
      <c r="B40" s="1087" t="s">
        <v>52</v>
      </c>
      <c r="C40" s="1060">
        <f>ROUND(SUM(E40),1)</f>
        <v>0</v>
      </c>
      <c r="D40" s="1072" t="s">
        <v>15</v>
      </c>
      <c r="E40" s="1061"/>
    </row>
    <row r="41" spans="1:5" x14ac:dyDescent="0.2">
      <c r="A41" s="1088" t="s">
        <v>69</v>
      </c>
      <c r="B41" s="1087" t="s">
        <v>64</v>
      </c>
      <c r="C41" s="1060">
        <f>ROUND(SUM(D41:D41),1)</f>
        <v>0</v>
      </c>
      <c r="D41" s="1061">
        <f>Таб_1_Исходн.!C19*'Таб_15_Договоры ГПХ'!F21/Таб_1_Исходн.!C16</f>
        <v>0</v>
      </c>
      <c r="E41" s="1072" t="s">
        <v>15</v>
      </c>
    </row>
    <row r="42" spans="1:5" ht="25.5" x14ac:dyDescent="0.2">
      <c r="A42" s="1088" t="s">
        <v>65</v>
      </c>
      <c r="B42" s="1087" t="s">
        <v>66</v>
      </c>
      <c r="C42" s="1060">
        <f>ROUND(SUM(D42:D42),1)</f>
        <v>0</v>
      </c>
      <c r="D42" s="1081">
        <f>Таб_1_Исходн.!C19*'Таб_15_Договоры ГПХ'!F22/Таб_1_Исходн.!C16</f>
        <v>0</v>
      </c>
      <c r="E42" s="1072" t="s">
        <v>15</v>
      </c>
    </row>
    <row r="43" spans="1:5" ht="26.25" thickBot="1" x14ac:dyDescent="0.25">
      <c r="A43" s="1073" t="s">
        <v>51</v>
      </c>
      <c r="B43" s="1074" t="s">
        <v>67</v>
      </c>
      <c r="C43" s="1064">
        <f>ROUND(SUM(D43:E43),1)</f>
        <v>0</v>
      </c>
      <c r="D43" s="1065">
        <f>Таб_1_Исходн.!C19*'Таб_15_Договоры ГПХ'!F23/Таб_1_Исходн.!C16</f>
        <v>0</v>
      </c>
      <c r="E43" s="1065">
        <f>'Таб_15_Договоры ГПХ'!F16</f>
        <v>0</v>
      </c>
    </row>
    <row r="44" spans="1:5" s="943" customFormat="1" ht="25.5" x14ac:dyDescent="0.2">
      <c r="A44" s="1075" t="s">
        <v>53</v>
      </c>
      <c r="B44" s="1054" t="s">
        <v>54</v>
      </c>
      <c r="C44" s="1069">
        <f>ROUND(SUM(E44),1)</f>
        <v>0</v>
      </c>
      <c r="D44" s="1089" t="s">
        <v>15</v>
      </c>
      <c r="E44" s="1090">
        <f>'Таб_16_Печатная информационная'!H36+'ТАБ.16.1 НАРУЖНОЕ ИНФОРМИРОВ'!ID_6838370</f>
        <v>0</v>
      </c>
    </row>
    <row r="45" spans="1:5" ht="26.25" thickBot="1" x14ac:dyDescent="0.25">
      <c r="A45" s="1062" t="s">
        <v>55</v>
      </c>
      <c r="B45" s="1063" t="s">
        <v>56</v>
      </c>
      <c r="C45" s="1064">
        <f>ROUND(SUM(D45:E45),1)</f>
        <v>0</v>
      </c>
      <c r="D45" s="1065">
        <f>Таб_1_Исходн.!C19*'Таб_17_Другие расходы QR коды'!D19/Таб_1_Исходн.!C16</f>
        <v>0</v>
      </c>
      <c r="E45" s="1065">
        <f>'Таб_17_Другие расходы QR коды'!D11</f>
        <v>0</v>
      </c>
    </row>
    <row r="46" spans="1:5" ht="26.25" thickBot="1" x14ac:dyDescent="0.25">
      <c r="A46" s="1091" t="s">
        <v>1366</v>
      </c>
      <c r="B46" s="1092" t="s">
        <v>155</v>
      </c>
      <c r="C46" s="1093" t="e">
        <f>ROUND(SUM(D46:E46),1)</f>
        <v>#REF!</v>
      </c>
      <c r="D46" s="1093" t="e">
        <f>D13+D18+D22+D26+D27+D28+D29+D35+D45</f>
        <v>#REF!</v>
      </c>
      <c r="E46" s="1093" t="e">
        <f>E13+E18+E22+E26+E27+E28+E29+E35+E44+E45</f>
        <v>#REF!</v>
      </c>
    </row>
    <row r="47" spans="1:5" ht="13.5" thickBot="1" x14ac:dyDescent="0.25">
      <c r="A47" s="1110" t="s">
        <v>1367</v>
      </c>
      <c r="B47" s="1111" t="s">
        <v>1369</v>
      </c>
      <c r="C47" s="1112" t="e">
        <f>I_150/10</f>
        <v>#REF!</v>
      </c>
      <c r="D47" s="1112" t="e">
        <f>I_152/10</f>
        <v>#REF!</v>
      </c>
      <c r="E47" s="1112" t="e">
        <f>I_153/10</f>
        <v>#REF!</v>
      </c>
    </row>
    <row r="48" spans="1:5" s="1116" customFormat="1" ht="38.25" thickBot="1" x14ac:dyDescent="0.25">
      <c r="A48" s="1113" t="s">
        <v>1366</v>
      </c>
      <c r="B48" s="1114" t="s">
        <v>1368</v>
      </c>
      <c r="C48" s="1115" t="e">
        <f>ROUND(SUM(D48:E48),1)</f>
        <v>#REF!</v>
      </c>
      <c r="D48" s="1115" t="e">
        <f>I_152+D47</f>
        <v>#REF!</v>
      </c>
      <c r="E48" s="1115" t="e">
        <f>I_153+E47</f>
        <v>#REF!</v>
      </c>
    </row>
    <row r="49" spans="1:5" x14ac:dyDescent="0.2">
      <c r="A49" s="1124"/>
      <c r="B49" s="1124"/>
      <c r="C49" s="1124"/>
      <c r="D49" s="944"/>
      <c r="E49" s="944"/>
    </row>
    <row r="50" spans="1:5" x14ac:dyDescent="0.2">
      <c r="A50" s="945"/>
      <c r="B50" s="945"/>
      <c r="C50" s="945"/>
    </row>
    <row r="51" spans="1:5" x14ac:dyDescent="0.2">
      <c r="C51" s="940"/>
    </row>
  </sheetData>
  <sheetProtection algorithmName="SHA-512" hashValue="VyMd3vOzLuR3GovVut+2kXGP5BRt+t9ObYR1imyRYvwnRCT14lwB6aZDZGUivNYvbB/jY2gr0qL5XAvngcxyUg==" saltValue="RTWkJN7VMwI03EYhCSRsBg==" spinCount="100000" sheet="1" objects="1" scenarios="1"/>
  <mergeCells count="13">
    <mergeCell ref="A2:E2"/>
    <mergeCell ref="A3:E3"/>
    <mergeCell ref="A4:E4"/>
    <mergeCell ref="A6:D6"/>
    <mergeCell ref="D1:E1"/>
    <mergeCell ref="B1:C1"/>
    <mergeCell ref="A7:E7"/>
    <mergeCell ref="A49:C49"/>
    <mergeCell ref="A9:A11"/>
    <mergeCell ref="B9:B11"/>
    <mergeCell ref="C9:E9"/>
    <mergeCell ref="C10:C11"/>
    <mergeCell ref="D10:E10"/>
  </mergeCells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  <rowBreaks count="1" manualBreakCount="1">
    <brk id="34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V643"/>
  <sheetViews>
    <sheetView workbookViewId="0">
      <selection activeCell="G3" sqref="G3"/>
    </sheetView>
  </sheetViews>
  <sheetFormatPr defaultColWidth="9.140625" defaultRowHeight="12.75" x14ac:dyDescent="0.2"/>
  <cols>
    <col min="1" max="1" width="43.140625" style="1" customWidth="1"/>
    <col min="2" max="2" width="6" style="1" customWidth="1"/>
    <col min="3" max="3" width="11.85546875" style="1" customWidth="1"/>
    <col min="4" max="5" width="10.7109375" style="1" customWidth="1"/>
    <col min="6" max="6" width="11.85546875" style="1" customWidth="1"/>
    <col min="7" max="7" width="14.5703125" style="1" customWidth="1"/>
    <col min="8" max="8" width="11.85546875" style="1" customWidth="1"/>
    <col min="9" max="9" width="61.28515625" style="53" customWidth="1"/>
    <col min="10" max="10" width="14.5703125" style="1" customWidth="1"/>
    <col min="11" max="16384" width="9.140625" style="1"/>
  </cols>
  <sheetData>
    <row r="1" spans="1:22" x14ac:dyDescent="0.2">
      <c r="E1" s="1137" t="s">
        <v>164</v>
      </c>
      <c r="F1" s="1137"/>
      <c r="G1" s="36"/>
      <c r="H1" s="36"/>
      <c r="I1" s="50" t="s">
        <v>70</v>
      </c>
      <c r="J1" s="37">
        <v>27250</v>
      </c>
      <c r="K1" s="37">
        <v>337020</v>
      </c>
    </row>
    <row r="2" spans="1:22" ht="40.5" customHeight="1" x14ac:dyDescent="0.2">
      <c r="A2" s="1142" t="s">
        <v>160</v>
      </c>
      <c r="B2" s="1142"/>
      <c r="C2" s="1142"/>
      <c r="D2" s="1142"/>
      <c r="E2" s="1142"/>
      <c r="F2" s="1142"/>
      <c r="G2" s="55"/>
      <c r="H2" s="55"/>
      <c r="I2" s="51" t="s">
        <v>71</v>
      </c>
      <c r="J2" s="38">
        <v>29722</v>
      </c>
      <c r="K2" s="37">
        <v>155337</v>
      </c>
    </row>
    <row r="3" spans="1:22" ht="18.75" customHeight="1" x14ac:dyDescent="0.2">
      <c r="A3" s="1153"/>
      <c r="B3" s="1153"/>
      <c r="C3" s="1153"/>
      <c r="D3" s="1153"/>
      <c r="E3" s="1153"/>
      <c r="F3" s="1153"/>
      <c r="G3" s="55"/>
      <c r="H3" s="55"/>
      <c r="I3" s="51" t="s">
        <v>72</v>
      </c>
      <c r="J3" s="37">
        <v>31037</v>
      </c>
      <c r="K3" s="37">
        <v>3074527</v>
      </c>
    </row>
    <row r="4" spans="1:22" s="2" customFormat="1" ht="14.25" x14ac:dyDescent="0.2">
      <c r="A4" s="1139" t="s">
        <v>0</v>
      </c>
      <c r="B4" s="1139"/>
      <c r="C4" s="1139"/>
      <c r="D4" s="1139"/>
      <c r="E4" s="1139"/>
      <c r="F4" s="1139"/>
      <c r="G4" s="55"/>
      <c r="H4" s="55"/>
      <c r="I4" s="52" t="s">
        <v>73</v>
      </c>
      <c r="J4" s="39">
        <v>37489</v>
      </c>
      <c r="K4" s="39">
        <v>716173</v>
      </c>
    </row>
    <row r="5" spans="1:22" s="2" customFormat="1" ht="7.5" customHeight="1" x14ac:dyDescent="0.2">
      <c r="A5" s="54"/>
      <c r="B5" s="54"/>
      <c r="C5" s="54"/>
      <c r="D5" s="54"/>
      <c r="E5" s="54"/>
      <c r="F5" s="54"/>
      <c r="G5" s="55"/>
      <c r="H5" s="55"/>
      <c r="I5" s="52" t="s">
        <v>74</v>
      </c>
      <c r="J5" s="39">
        <v>26374</v>
      </c>
      <c r="K5" s="39">
        <v>1617160</v>
      </c>
    </row>
    <row r="6" spans="1:22" s="4" customFormat="1" ht="16.5" customHeight="1" x14ac:dyDescent="0.2">
      <c r="A6" s="1138" t="s">
        <v>165</v>
      </c>
      <c r="B6" s="1138"/>
      <c r="C6" s="1138"/>
      <c r="D6" s="1138"/>
      <c r="E6" s="1138"/>
      <c r="F6" s="1138"/>
      <c r="G6" s="55"/>
      <c r="H6" s="55"/>
      <c r="I6" s="50" t="s">
        <v>75</v>
      </c>
      <c r="J6" s="37">
        <v>27300</v>
      </c>
      <c r="K6" s="37">
        <v>210906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s="5" customFormat="1" ht="13.5" customHeight="1" x14ac:dyDescent="0.2">
      <c r="A7" s="1139"/>
      <c r="B7" s="1139"/>
      <c r="C7" s="1139"/>
      <c r="D7" s="1139"/>
      <c r="E7" s="1139"/>
      <c r="F7" s="1139"/>
      <c r="G7" s="55"/>
      <c r="H7" s="55"/>
      <c r="I7" s="50" t="s">
        <v>76</v>
      </c>
      <c r="J7" s="37">
        <v>24267</v>
      </c>
      <c r="K7" s="37">
        <v>532478</v>
      </c>
    </row>
    <row r="8" spans="1:22" s="5" customFormat="1" ht="6.75" customHeight="1" thickBot="1" x14ac:dyDescent="0.25">
      <c r="A8" s="2"/>
      <c r="B8" s="2"/>
      <c r="C8" s="2"/>
      <c r="D8" s="2"/>
      <c r="E8" s="2"/>
      <c r="F8" s="2"/>
      <c r="G8" s="55"/>
      <c r="H8" s="55"/>
      <c r="I8" s="50" t="s">
        <v>77</v>
      </c>
      <c r="J8" s="37">
        <v>24921</v>
      </c>
      <c r="K8" s="37">
        <v>213622</v>
      </c>
    </row>
    <row r="9" spans="1:22" s="7" customFormat="1" ht="37.5" customHeight="1" x14ac:dyDescent="0.2">
      <c r="A9" s="1145" t="s">
        <v>1</v>
      </c>
      <c r="B9" s="1143" t="s">
        <v>2</v>
      </c>
      <c r="C9" s="1155" t="s">
        <v>161</v>
      </c>
      <c r="D9" s="1155"/>
      <c r="E9" s="1155"/>
      <c r="F9" s="1155"/>
      <c r="G9" s="1151" t="s">
        <v>163</v>
      </c>
      <c r="H9" s="1148" t="s">
        <v>162</v>
      </c>
      <c r="I9" s="52" t="s">
        <v>78</v>
      </c>
      <c r="J9" s="39">
        <v>25857</v>
      </c>
      <c r="K9" s="39">
        <v>309246</v>
      </c>
    </row>
    <row r="10" spans="1:22" ht="15.75" customHeight="1" x14ac:dyDescent="0.2">
      <c r="A10" s="1146"/>
      <c r="B10" s="1144"/>
      <c r="C10" s="1152" t="s">
        <v>159</v>
      </c>
      <c r="D10" s="1152" t="s">
        <v>8</v>
      </c>
      <c r="E10" s="1152"/>
      <c r="F10" s="1152"/>
      <c r="G10" s="1152"/>
      <c r="H10" s="1149"/>
      <c r="I10" s="50" t="s">
        <v>79</v>
      </c>
      <c r="J10" s="37">
        <v>35726</v>
      </c>
      <c r="K10" s="37">
        <v>542345</v>
      </c>
    </row>
    <row r="11" spans="1:22" ht="53.25" customHeight="1" x14ac:dyDescent="0.2">
      <c r="A11" s="1146"/>
      <c r="B11" s="1144"/>
      <c r="C11" s="1156"/>
      <c r="D11" s="6" t="s">
        <v>3</v>
      </c>
      <c r="E11" s="6" t="s">
        <v>4</v>
      </c>
      <c r="F11" s="6" t="s">
        <v>5</v>
      </c>
      <c r="G11" s="1152"/>
      <c r="H11" s="1149"/>
      <c r="I11" s="50" t="s">
        <v>80</v>
      </c>
      <c r="J11" s="37">
        <v>49734</v>
      </c>
      <c r="K11" s="37">
        <v>704327</v>
      </c>
    </row>
    <row r="12" spans="1:22" ht="13.5" thickBot="1" x14ac:dyDescent="0.25">
      <c r="A12" s="14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  <c r="H12" s="65">
        <v>8</v>
      </c>
      <c r="I12" s="50" t="s">
        <v>81</v>
      </c>
      <c r="J12" s="37">
        <v>26700</v>
      </c>
      <c r="K12" s="37">
        <v>552779</v>
      </c>
    </row>
    <row r="13" spans="1:22" ht="27" customHeight="1" x14ac:dyDescent="0.2">
      <c r="A13" s="16" t="s">
        <v>6</v>
      </c>
      <c r="B13" s="17" t="s">
        <v>7</v>
      </c>
      <c r="C13" s="42">
        <f>ROUND(SUM(C15:C17),1)</f>
        <v>0</v>
      </c>
      <c r="D13" s="42">
        <f>ROUND(SUM(D15:D17),1)</f>
        <v>0</v>
      </c>
      <c r="E13" s="42">
        <f>ROUND(SUM(E15:E17),1)</f>
        <v>0</v>
      </c>
      <c r="F13" s="42">
        <f>ROUND(SUM(F15:F16),1)</f>
        <v>0</v>
      </c>
      <c r="G13" s="42">
        <f>ROUND(SUM(G15:G17),1)</f>
        <v>0</v>
      </c>
      <c r="H13" s="67">
        <f>IF(G13=0,0,ROUND(100*C13/G13,1))</f>
        <v>0</v>
      </c>
      <c r="I13" s="50" t="s">
        <v>82</v>
      </c>
      <c r="J13" s="37">
        <v>26276</v>
      </c>
      <c r="K13" s="37">
        <v>648917</v>
      </c>
    </row>
    <row r="14" spans="1:22" ht="14.25" x14ac:dyDescent="0.2">
      <c r="A14" s="18" t="s">
        <v>8</v>
      </c>
      <c r="B14" s="8"/>
      <c r="C14" s="9"/>
      <c r="D14" s="9"/>
      <c r="E14" s="9"/>
      <c r="F14" s="9"/>
      <c r="G14" s="56"/>
      <c r="H14" s="59"/>
      <c r="I14" s="50" t="s">
        <v>83</v>
      </c>
      <c r="J14" s="37">
        <v>80008</v>
      </c>
      <c r="K14" s="37">
        <v>614724</v>
      </c>
    </row>
    <row r="15" spans="1:22" ht="38.25" x14ac:dyDescent="0.2">
      <c r="A15" s="19" t="s">
        <v>9</v>
      </c>
      <c r="B15" s="8" t="s">
        <v>10</v>
      </c>
      <c r="C15" s="43">
        <f>ROUND(SUM(D15:F15),1)</f>
        <v>0</v>
      </c>
      <c r="D15" s="75"/>
      <c r="E15" s="75"/>
      <c r="F15" s="75"/>
      <c r="G15" s="76"/>
      <c r="H15" s="68">
        <f>IF(G15=0,0,ROUND(100*C15/G15,1))</f>
        <v>0</v>
      </c>
      <c r="I15" s="50" t="s">
        <v>84</v>
      </c>
      <c r="J15" s="37">
        <v>27254</v>
      </c>
      <c r="K15" s="37">
        <v>519790</v>
      </c>
    </row>
    <row r="16" spans="1:22" ht="25.5" x14ac:dyDescent="0.2">
      <c r="A16" s="19" t="s">
        <v>11</v>
      </c>
      <c r="B16" s="8" t="s">
        <v>12</v>
      </c>
      <c r="C16" s="43">
        <f>ROUND(SUM(D16:F16),1)</f>
        <v>0</v>
      </c>
      <c r="D16" s="75"/>
      <c r="E16" s="75"/>
      <c r="F16" s="75"/>
      <c r="G16" s="76"/>
      <c r="H16" s="68">
        <f>IF(G16=0,0,ROUND(100*C16/G16,1))</f>
        <v>0</v>
      </c>
      <c r="I16" s="50" t="s">
        <v>85</v>
      </c>
      <c r="J16" s="37">
        <v>36547</v>
      </c>
      <c r="K16" s="37">
        <v>2932564</v>
      </c>
    </row>
    <row r="17" spans="1:11" ht="14.25" customHeight="1" thickBot="1" x14ac:dyDescent="0.25">
      <c r="A17" s="20" t="s">
        <v>13</v>
      </c>
      <c r="B17" s="21" t="s">
        <v>14</v>
      </c>
      <c r="C17" s="44">
        <f>ROUND(SUM(D17:E17),1)</f>
        <v>0</v>
      </c>
      <c r="D17" s="77"/>
      <c r="E17" s="77"/>
      <c r="F17" s="22" t="s">
        <v>15</v>
      </c>
      <c r="G17" s="78"/>
      <c r="H17" s="69">
        <f>IF(G17=0,0,ROUND(100*C17/G17,1))</f>
        <v>0</v>
      </c>
      <c r="I17" s="50" t="s">
        <v>86</v>
      </c>
      <c r="J17" s="37">
        <v>38172</v>
      </c>
      <c r="K17" s="37">
        <v>179864</v>
      </c>
    </row>
    <row r="18" spans="1:11" ht="15.75" thickBot="1" x14ac:dyDescent="0.25">
      <c r="A18" s="60" t="s">
        <v>16</v>
      </c>
      <c r="B18" s="61" t="s">
        <v>17</v>
      </c>
      <c r="C18" s="62">
        <f>ROUND(SUM(D18:E18),1)</f>
        <v>0</v>
      </c>
      <c r="D18" s="79"/>
      <c r="E18" s="79"/>
      <c r="F18" s="63" t="s">
        <v>15</v>
      </c>
      <c r="G18" s="80"/>
      <c r="H18" s="66">
        <f>IF(G18=0,0,ROUND(100*C18/G18,1))</f>
        <v>0</v>
      </c>
      <c r="I18" s="50" t="s">
        <v>87</v>
      </c>
      <c r="J18" s="37">
        <v>29333</v>
      </c>
      <c r="K18" s="37">
        <v>1205013</v>
      </c>
    </row>
    <row r="19" spans="1:11" ht="18.75" customHeight="1" x14ac:dyDescent="0.2">
      <c r="A19" s="49" t="s">
        <v>18</v>
      </c>
      <c r="B19" s="31" t="s">
        <v>157</v>
      </c>
      <c r="C19" s="42">
        <f>ROUND(SUM(D19:F19),1)</f>
        <v>0</v>
      </c>
      <c r="D19" s="42">
        <f>D23</f>
        <v>0</v>
      </c>
      <c r="E19" s="42">
        <f>E23</f>
        <v>0</v>
      </c>
      <c r="F19" s="42">
        <f>F21+F22+F23</f>
        <v>0</v>
      </c>
      <c r="G19" s="72">
        <f>G21+G22+G23</f>
        <v>0</v>
      </c>
      <c r="H19" s="67">
        <f>IF(G19=0,0,ROUND(100*C19/G19,1))</f>
        <v>0</v>
      </c>
      <c r="I19" s="50" t="s">
        <v>88</v>
      </c>
      <c r="J19" s="37">
        <v>37546</v>
      </c>
      <c r="K19" s="37">
        <v>397366</v>
      </c>
    </row>
    <row r="20" spans="1:11" ht="15" x14ac:dyDescent="0.2">
      <c r="A20" s="18" t="s">
        <v>8</v>
      </c>
      <c r="B20" s="8"/>
      <c r="C20" s="9"/>
      <c r="D20" s="9"/>
      <c r="E20" s="9"/>
      <c r="F20" s="9"/>
      <c r="G20" s="73"/>
      <c r="H20" s="59"/>
      <c r="I20" s="50" t="s">
        <v>89</v>
      </c>
      <c r="J20" s="37">
        <v>26120</v>
      </c>
      <c r="K20" s="37">
        <v>664429</v>
      </c>
    </row>
    <row r="21" spans="1:11" ht="33.75" customHeight="1" x14ac:dyDescent="0.2">
      <c r="A21" s="48" t="s">
        <v>68</v>
      </c>
      <c r="B21" s="35" t="s">
        <v>158</v>
      </c>
      <c r="C21" s="43">
        <f>ROUND(SUM(F21),1)</f>
        <v>0</v>
      </c>
      <c r="D21" s="10" t="s">
        <v>15</v>
      </c>
      <c r="E21" s="10" t="s">
        <v>15</v>
      </c>
      <c r="F21" s="75"/>
      <c r="G21" s="76"/>
      <c r="H21" s="68">
        <f>IF(G21=0,0,ROUND(100*C21/G21,1))</f>
        <v>0</v>
      </c>
      <c r="I21" s="50" t="s">
        <v>90</v>
      </c>
      <c r="J21" s="37">
        <v>26517</v>
      </c>
      <c r="K21" s="37">
        <v>976947</v>
      </c>
    </row>
    <row r="22" spans="1:11" ht="31.5" hidden="1" customHeight="1" x14ac:dyDescent="0.2">
      <c r="A22" s="32" t="s">
        <v>62</v>
      </c>
      <c r="B22" s="29"/>
      <c r="C22" s="43">
        <f>ROUND(SUM(F22),1)</f>
        <v>0</v>
      </c>
      <c r="D22" s="10" t="s">
        <v>15</v>
      </c>
      <c r="E22" s="10" t="s">
        <v>15</v>
      </c>
      <c r="F22" s="75"/>
      <c r="G22" s="76"/>
      <c r="H22" s="68">
        <f>IF(G22=0,0,ROUND(100*C22/G22,1))</f>
        <v>0</v>
      </c>
      <c r="I22" s="50" t="s">
        <v>91</v>
      </c>
      <c r="J22" s="37">
        <v>24280</v>
      </c>
      <c r="K22" s="37">
        <v>1904622</v>
      </c>
    </row>
    <row r="23" spans="1:11" ht="26.25" thickBot="1" x14ac:dyDescent="0.25">
      <c r="A23" s="24" t="s">
        <v>19</v>
      </c>
      <c r="B23" s="25" t="s">
        <v>20</v>
      </c>
      <c r="C23" s="44">
        <f>ROUND(SUM(D23:F23),1)</f>
        <v>0</v>
      </c>
      <c r="D23" s="77"/>
      <c r="E23" s="77"/>
      <c r="F23" s="77"/>
      <c r="G23" s="78"/>
      <c r="H23" s="69">
        <f>IF(G23=0,0,ROUND(100*C23/G23,1))</f>
        <v>0</v>
      </c>
      <c r="I23" s="50" t="s">
        <v>92</v>
      </c>
      <c r="J23" s="37">
        <v>32102</v>
      </c>
      <c r="K23" s="37">
        <v>3981055</v>
      </c>
    </row>
    <row r="24" spans="1:11" ht="12" customHeight="1" x14ac:dyDescent="0.2">
      <c r="A24" s="23" t="s">
        <v>21</v>
      </c>
      <c r="B24" s="17" t="s">
        <v>22</v>
      </c>
      <c r="C24" s="42">
        <f>ROUND(SUM(C26:C27),1)</f>
        <v>0</v>
      </c>
      <c r="D24" s="42">
        <f>ROUND(SUM(D27),1)</f>
        <v>0</v>
      </c>
      <c r="E24" s="42">
        <f>ROUND(SUM(E27),1)</f>
        <v>0</v>
      </c>
      <c r="F24" s="42">
        <f>ROUND(SUM(F26:F27),1)</f>
        <v>0</v>
      </c>
      <c r="G24" s="72">
        <f>ROUND(SUM(G26:G27),1)</f>
        <v>0</v>
      </c>
      <c r="H24" s="67">
        <f>IF(G24=0,0,ROUND(100*C24/G24,1))</f>
        <v>0</v>
      </c>
      <c r="I24" s="50" t="s">
        <v>93</v>
      </c>
      <c r="J24" s="37">
        <v>43008</v>
      </c>
      <c r="K24" s="37">
        <v>2139877</v>
      </c>
    </row>
    <row r="25" spans="1:11" ht="15" x14ac:dyDescent="0.2">
      <c r="A25" s="18" t="s">
        <v>8</v>
      </c>
      <c r="B25" s="8"/>
      <c r="C25" s="9"/>
      <c r="D25" s="10"/>
      <c r="E25" s="10"/>
      <c r="F25" s="9"/>
      <c r="G25" s="73"/>
      <c r="H25" s="59"/>
      <c r="I25" s="50" t="s">
        <v>94</v>
      </c>
      <c r="J25" s="37">
        <v>40735</v>
      </c>
      <c r="K25" s="37">
        <v>1493130</v>
      </c>
    </row>
    <row r="26" spans="1:11" ht="15" x14ac:dyDescent="0.2">
      <c r="A26" s="19" t="s">
        <v>23</v>
      </c>
      <c r="B26" s="8" t="s">
        <v>24</v>
      </c>
      <c r="C26" s="43">
        <f>ROUND(SUM(F26),1)</f>
        <v>0</v>
      </c>
      <c r="D26" s="10" t="s">
        <v>15</v>
      </c>
      <c r="E26" s="10" t="s">
        <v>15</v>
      </c>
      <c r="F26" s="75"/>
      <c r="G26" s="76"/>
      <c r="H26" s="70">
        <f t="shared" ref="H26:H31" si="0">IF(G26=0,0,ROUND(100*C26/G26,1))</f>
        <v>0</v>
      </c>
      <c r="I26" s="50" t="s">
        <v>95</v>
      </c>
      <c r="J26" s="37">
        <v>28677</v>
      </c>
      <c r="K26" s="37">
        <v>1957619</v>
      </c>
    </row>
    <row r="27" spans="1:11" ht="15.75" thickBot="1" x14ac:dyDescent="0.25">
      <c r="A27" s="20" t="s">
        <v>25</v>
      </c>
      <c r="B27" s="21" t="s">
        <v>26</v>
      </c>
      <c r="C27" s="44">
        <f>ROUND(SUM(D27:F27),1)</f>
        <v>0</v>
      </c>
      <c r="D27" s="77"/>
      <c r="E27" s="77"/>
      <c r="F27" s="77"/>
      <c r="G27" s="78"/>
      <c r="H27" s="71">
        <f t="shared" si="0"/>
        <v>0</v>
      </c>
      <c r="I27" s="50" t="s">
        <v>96</v>
      </c>
      <c r="J27" s="37">
        <v>45750</v>
      </c>
      <c r="K27" s="37">
        <v>1025799</v>
      </c>
    </row>
    <row r="28" spans="1:11" ht="15" x14ac:dyDescent="0.2">
      <c r="A28" s="64" t="s">
        <v>27</v>
      </c>
      <c r="B28" s="57" t="s">
        <v>28</v>
      </c>
      <c r="C28" s="58">
        <f>ROUND(SUM(D28:F28),1)</f>
        <v>0</v>
      </c>
      <c r="D28" s="81"/>
      <c r="E28" s="81"/>
      <c r="F28" s="81"/>
      <c r="G28" s="82"/>
      <c r="H28" s="68">
        <f t="shared" si="0"/>
        <v>0</v>
      </c>
      <c r="I28" s="50" t="s">
        <v>97</v>
      </c>
      <c r="J28" s="37">
        <v>40631</v>
      </c>
      <c r="K28" s="37">
        <v>639378</v>
      </c>
    </row>
    <row r="29" spans="1:11" ht="15" x14ac:dyDescent="0.2">
      <c r="A29" s="26" t="s">
        <v>29</v>
      </c>
      <c r="B29" s="8" t="s">
        <v>30</v>
      </c>
      <c r="C29" s="43">
        <f>ROUND(SUM(D29:F29),1)</f>
        <v>0</v>
      </c>
      <c r="D29" s="83"/>
      <c r="E29" s="83"/>
      <c r="F29" s="83"/>
      <c r="G29" s="76"/>
      <c r="H29" s="68">
        <f t="shared" si="0"/>
        <v>0</v>
      </c>
      <c r="I29" s="50" t="s">
        <v>98</v>
      </c>
      <c r="J29" s="37">
        <v>41980</v>
      </c>
      <c r="K29" s="37">
        <v>950437</v>
      </c>
    </row>
    <row r="30" spans="1:11" ht="15.75" thickBot="1" x14ac:dyDescent="0.25">
      <c r="A30" s="27" t="s">
        <v>31</v>
      </c>
      <c r="B30" s="21" t="s">
        <v>32</v>
      </c>
      <c r="C30" s="44">
        <f>ROUND(SUM(D30:F30),1)</f>
        <v>0</v>
      </c>
      <c r="D30" s="77"/>
      <c r="E30" s="77"/>
      <c r="F30" s="77"/>
      <c r="G30" s="78"/>
      <c r="H30" s="69">
        <f t="shared" si="0"/>
        <v>0</v>
      </c>
      <c r="I30" s="50" t="s">
        <v>99</v>
      </c>
      <c r="J30" s="37">
        <v>31973</v>
      </c>
      <c r="K30" s="37">
        <v>749422</v>
      </c>
    </row>
    <row r="31" spans="1:11" ht="25.5" x14ac:dyDescent="0.2">
      <c r="A31" s="23" t="s">
        <v>33</v>
      </c>
      <c r="B31" s="17" t="s">
        <v>34</v>
      </c>
      <c r="C31" s="42">
        <f>ROUND(SUM(C33:C36),1)</f>
        <v>0</v>
      </c>
      <c r="D31" s="42">
        <f>ROUND(SUM(D34:D36),1)</f>
        <v>0</v>
      </c>
      <c r="E31" s="42">
        <f>ROUND(SUM(E34:E36),1)</f>
        <v>0</v>
      </c>
      <c r="F31" s="42">
        <f>ROUND(SUM(F33:F36),1)</f>
        <v>0</v>
      </c>
      <c r="G31" s="72">
        <f>ROUND(SUM(G33:G36),1)</f>
        <v>0</v>
      </c>
      <c r="H31" s="67">
        <f t="shared" si="0"/>
        <v>0</v>
      </c>
      <c r="I31" s="50" t="s">
        <v>100</v>
      </c>
      <c r="J31" s="37">
        <v>29821</v>
      </c>
      <c r="K31" s="37">
        <v>1238277</v>
      </c>
    </row>
    <row r="32" spans="1:11" ht="15" x14ac:dyDescent="0.2">
      <c r="A32" s="18" t="s">
        <v>8</v>
      </c>
      <c r="B32" s="6"/>
      <c r="C32" s="9"/>
      <c r="D32" s="10"/>
      <c r="E32" s="10"/>
      <c r="F32" s="10"/>
      <c r="G32" s="73"/>
      <c r="H32" s="59"/>
      <c r="I32" s="50" t="s">
        <v>101</v>
      </c>
      <c r="J32" s="37">
        <v>24668</v>
      </c>
      <c r="K32" s="37">
        <v>1025305</v>
      </c>
    </row>
    <row r="33" spans="1:11" ht="25.5" x14ac:dyDescent="0.2">
      <c r="A33" s="19" t="s">
        <v>35</v>
      </c>
      <c r="B33" s="8" t="s">
        <v>36</v>
      </c>
      <c r="C33" s="43">
        <f>ROUND(SUM(F33),1)</f>
        <v>0</v>
      </c>
      <c r="D33" s="10" t="s">
        <v>15</v>
      </c>
      <c r="E33" s="10" t="s">
        <v>15</v>
      </c>
      <c r="F33" s="75"/>
      <c r="G33" s="76"/>
      <c r="H33" s="68">
        <f>IF(G33=0,0,ROUND(100*C33/G33,1))</f>
        <v>0</v>
      </c>
      <c r="I33" s="50" t="s">
        <v>102</v>
      </c>
      <c r="J33" s="37">
        <v>27398</v>
      </c>
      <c r="K33" s="37">
        <v>1177255</v>
      </c>
    </row>
    <row r="34" spans="1:11" ht="15" customHeight="1" x14ac:dyDescent="0.2">
      <c r="A34" s="19" t="s">
        <v>37</v>
      </c>
      <c r="B34" s="8" t="s">
        <v>38</v>
      </c>
      <c r="C34" s="43">
        <f>ROUND(SUM(D34:F34),1)</f>
        <v>0</v>
      </c>
      <c r="D34" s="75"/>
      <c r="E34" s="75"/>
      <c r="F34" s="75"/>
      <c r="G34" s="76"/>
      <c r="H34" s="68">
        <f>IF(G34=0,0,ROUND(100*C34/G34,1))</f>
        <v>0</v>
      </c>
      <c r="I34" s="50" t="s">
        <v>103</v>
      </c>
      <c r="J34" s="37">
        <v>31059</v>
      </c>
      <c r="K34" s="37">
        <v>1940106</v>
      </c>
    </row>
    <row r="35" spans="1:11" ht="38.25" x14ac:dyDescent="0.2">
      <c r="A35" s="19" t="s">
        <v>39</v>
      </c>
      <c r="B35" s="8" t="s">
        <v>40</v>
      </c>
      <c r="C35" s="43">
        <f>ROUND(SUM(D35:F35),1)</f>
        <v>0</v>
      </c>
      <c r="D35" s="75"/>
      <c r="E35" s="75"/>
      <c r="F35" s="75"/>
      <c r="G35" s="76"/>
      <c r="H35" s="68">
        <f>IF(G35=0,0,ROUND(100*C35/G35,1))</f>
        <v>0</v>
      </c>
      <c r="I35" s="50" t="s">
        <v>104</v>
      </c>
      <c r="J35" s="37">
        <v>35732</v>
      </c>
      <c r="K35" s="37">
        <v>966559</v>
      </c>
    </row>
    <row r="36" spans="1:11" ht="28.5" customHeight="1" thickBot="1" x14ac:dyDescent="0.25">
      <c r="A36" s="20" t="s">
        <v>41</v>
      </c>
      <c r="B36" s="21" t="s">
        <v>42</v>
      </c>
      <c r="C36" s="44">
        <f>ROUND(SUM(D36:F36),1)</f>
        <v>0</v>
      </c>
      <c r="D36" s="77"/>
      <c r="E36" s="77"/>
      <c r="F36" s="77"/>
      <c r="G36" s="78"/>
      <c r="H36" s="69">
        <f>IF(G36=0,0,ROUND(100*C36/G36,1))</f>
        <v>0</v>
      </c>
      <c r="I36" s="50" t="s">
        <v>105</v>
      </c>
      <c r="J36" s="37">
        <v>30172</v>
      </c>
      <c r="K36" s="37">
        <v>1888104</v>
      </c>
    </row>
    <row r="37" spans="1:11" ht="38.25" x14ac:dyDescent="0.2">
      <c r="A37" s="28" t="s">
        <v>43</v>
      </c>
      <c r="B37" s="31" t="s">
        <v>44</v>
      </c>
      <c r="C37" s="42">
        <f>ROUND(SUM(C39:C45),1)</f>
        <v>0</v>
      </c>
      <c r="D37" s="42">
        <f>ROUND(D40+D44+D45,1)</f>
        <v>0</v>
      </c>
      <c r="E37" s="42">
        <f>ROUND(E40+E41+E43+E44+E45,1)</f>
        <v>0</v>
      </c>
      <c r="F37" s="42">
        <f>ROUND(SUM(F39:F40,F41,F42,F45),1)</f>
        <v>0</v>
      </c>
      <c r="G37" s="72">
        <f>ROUND(SUM(G39:G40,G41,G42,G43,G44,G45),1)</f>
        <v>0</v>
      </c>
      <c r="H37" s="67">
        <f>IF(G37=0,0,ROUND(100*C37/G37,1))</f>
        <v>0</v>
      </c>
      <c r="I37" s="50" t="s">
        <v>106</v>
      </c>
      <c r="J37" s="37">
        <v>26508</v>
      </c>
      <c r="K37" s="37">
        <v>848745</v>
      </c>
    </row>
    <row r="38" spans="1:11" ht="15" x14ac:dyDescent="0.2">
      <c r="A38" s="33" t="s">
        <v>8</v>
      </c>
      <c r="B38" s="30"/>
      <c r="C38" s="9"/>
      <c r="D38" s="10"/>
      <c r="E38" s="10"/>
      <c r="F38" s="10"/>
      <c r="G38" s="73"/>
      <c r="H38" s="59"/>
      <c r="I38" s="50" t="s">
        <v>107</v>
      </c>
      <c r="J38" s="37">
        <v>38981</v>
      </c>
      <c r="K38" s="37">
        <v>1878631</v>
      </c>
    </row>
    <row r="39" spans="1:11" ht="27.75" customHeight="1" x14ac:dyDescent="0.2">
      <c r="A39" s="32" t="s">
        <v>45</v>
      </c>
      <c r="B39" s="29" t="s">
        <v>46</v>
      </c>
      <c r="C39" s="43">
        <f>ROUND(SUM(F39),1)</f>
        <v>0</v>
      </c>
      <c r="D39" s="10" t="s">
        <v>15</v>
      </c>
      <c r="E39" s="10" t="s">
        <v>15</v>
      </c>
      <c r="F39" s="75"/>
      <c r="G39" s="76"/>
      <c r="H39" s="68">
        <f t="shared" ref="H39:H48" si="1">IF(G39=0,0,ROUND(100*C39/G39,1))</f>
        <v>0</v>
      </c>
      <c r="I39" s="50" t="s">
        <v>108</v>
      </c>
      <c r="J39" s="37">
        <v>35577</v>
      </c>
      <c r="K39" s="37">
        <v>774022</v>
      </c>
    </row>
    <row r="40" spans="1:11" ht="18.75" customHeight="1" x14ac:dyDescent="0.2">
      <c r="A40" s="32" t="s">
        <v>47</v>
      </c>
      <c r="B40" s="29" t="s">
        <v>48</v>
      </c>
      <c r="C40" s="43">
        <f>ROUND(SUM(D40:F40),1)</f>
        <v>0</v>
      </c>
      <c r="D40" s="75"/>
      <c r="E40" s="75"/>
      <c r="F40" s="75"/>
      <c r="G40" s="76"/>
      <c r="H40" s="68">
        <f t="shared" si="1"/>
        <v>0</v>
      </c>
      <c r="I40" s="50" t="s">
        <v>109</v>
      </c>
      <c r="J40" s="37">
        <v>34752</v>
      </c>
      <c r="K40" s="37">
        <v>800385</v>
      </c>
    </row>
    <row r="41" spans="1:11" ht="38.25" x14ac:dyDescent="0.2">
      <c r="A41" s="32" t="s">
        <v>49</v>
      </c>
      <c r="B41" s="29" t="s">
        <v>50</v>
      </c>
      <c r="C41" s="43">
        <f>ROUND(SUM(E41:F41),1)</f>
        <v>0</v>
      </c>
      <c r="D41" s="10" t="s">
        <v>15</v>
      </c>
      <c r="E41" s="75"/>
      <c r="F41" s="75"/>
      <c r="G41" s="76"/>
      <c r="H41" s="68">
        <f t="shared" si="1"/>
        <v>0</v>
      </c>
      <c r="I41" s="50" t="s">
        <v>110</v>
      </c>
      <c r="J41" s="37">
        <v>68829</v>
      </c>
      <c r="K41" s="37">
        <v>249125</v>
      </c>
    </row>
    <row r="42" spans="1:11" ht="25.5" x14ac:dyDescent="0.2">
      <c r="A42" s="84" t="s">
        <v>63</v>
      </c>
      <c r="B42" s="29" t="s">
        <v>52</v>
      </c>
      <c r="C42" s="43">
        <f>ROUND(SUM(F42),1)</f>
        <v>0</v>
      </c>
      <c r="D42" s="10" t="s">
        <v>15</v>
      </c>
      <c r="E42" s="10" t="s">
        <v>15</v>
      </c>
      <c r="F42" s="75"/>
      <c r="G42" s="76"/>
      <c r="H42" s="68">
        <f t="shared" si="1"/>
        <v>0</v>
      </c>
      <c r="I42" s="50" t="s">
        <v>111</v>
      </c>
      <c r="J42" s="37">
        <v>32475</v>
      </c>
      <c r="K42" s="37">
        <v>2066601</v>
      </c>
    </row>
    <row r="43" spans="1:11" ht="15" x14ac:dyDescent="0.2">
      <c r="A43" s="84" t="s">
        <v>69</v>
      </c>
      <c r="B43" s="29" t="s">
        <v>64</v>
      </c>
      <c r="C43" s="43">
        <f>ROUND(SUM(E43:E43),1)</f>
        <v>0</v>
      </c>
      <c r="D43" s="10" t="s">
        <v>15</v>
      </c>
      <c r="E43" s="75"/>
      <c r="F43" s="10" t="s">
        <v>15</v>
      </c>
      <c r="G43" s="76"/>
      <c r="H43" s="68">
        <f t="shared" si="1"/>
        <v>0</v>
      </c>
      <c r="I43" s="50" t="s">
        <v>112</v>
      </c>
      <c r="J43" s="37">
        <v>25580</v>
      </c>
      <c r="K43" s="37">
        <v>1100535</v>
      </c>
    </row>
    <row r="44" spans="1:11" ht="25.5" x14ac:dyDescent="0.2">
      <c r="A44" s="84" t="s">
        <v>65</v>
      </c>
      <c r="B44" s="29" t="s">
        <v>66</v>
      </c>
      <c r="C44" s="43">
        <f>ROUND(SUM(D44:E44),1)</f>
        <v>0</v>
      </c>
      <c r="D44" s="83"/>
      <c r="E44" s="83"/>
      <c r="F44" s="10" t="s">
        <v>15</v>
      </c>
      <c r="G44" s="76"/>
      <c r="H44" s="68">
        <f t="shared" si="1"/>
        <v>0</v>
      </c>
      <c r="I44" s="50" t="s">
        <v>113</v>
      </c>
      <c r="J44" s="37">
        <v>25560</v>
      </c>
      <c r="K44" s="37">
        <v>547101</v>
      </c>
    </row>
    <row r="45" spans="1:11" ht="26.25" thickBot="1" x14ac:dyDescent="0.25">
      <c r="A45" s="24" t="s">
        <v>51</v>
      </c>
      <c r="B45" s="25" t="s">
        <v>67</v>
      </c>
      <c r="C45" s="44">
        <f>ROUND(SUM(D45:F45),1)</f>
        <v>0</v>
      </c>
      <c r="D45" s="77"/>
      <c r="E45" s="77"/>
      <c r="F45" s="77"/>
      <c r="G45" s="78"/>
      <c r="H45" s="69">
        <f t="shared" si="1"/>
        <v>0</v>
      </c>
      <c r="I45" s="50" t="s">
        <v>114</v>
      </c>
      <c r="J45" s="37">
        <v>26585</v>
      </c>
      <c r="K45" s="37">
        <v>738657</v>
      </c>
    </row>
    <row r="46" spans="1:11" s="11" customFormat="1" ht="25.5" x14ac:dyDescent="0.2">
      <c r="A46" s="23" t="s">
        <v>53</v>
      </c>
      <c r="B46" s="17" t="s">
        <v>54</v>
      </c>
      <c r="C46" s="42">
        <f>ROUND(SUM(F46),1)</f>
        <v>0</v>
      </c>
      <c r="D46" s="34" t="s">
        <v>15</v>
      </c>
      <c r="E46" s="34" t="s">
        <v>15</v>
      </c>
      <c r="F46" s="85"/>
      <c r="G46" s="86"/>
      <c r="H46" s="67">
        <f t="shared" si="1"/>
        <v>0</v>
      </c>
      <c r="I46" s="50" t="s">
        <v>115</v>
      </c>
      <c r="J46" s="37">
        <v>29183</v>
      </c>
      <c r="K46" s="37">
        <v>948216</v>
      </c>
    </row>
    <row r="47" spans="1:11" ht="26.25" thickBot="1" x14ac:dyDescent="0.25">
      <c r="A47" s="20" t="s">
        <v>55</v>
      </c>
      <c r="B47" s="21" t="s">
        <v>56</v>
      </c>
      <c r="C47" s="44">
        <f>ROUND(SUM(D47:F47),1)</f>
        <v>0</v>
      </c>
      <c r="D47" s="77"/>
      <c r="E47" s="77"/>
      <c r="F47" s="77"/>
      <c r="G47" s="78"/>
      <c r="H47" s="69">
        <f t="shared" si="1"/>
        <v>0</v>
      </c>
      <c r="I47" s="50" t="s">
        <v>116</v>
      </c>
      <c r="J47" s="40">
        <v>38448</v>
      </c>
      <c r="K47" s="37">
        <v>1312214</v>
      </c>
    </row>
    <row r="48" spans="1:11" ht="16.5" customHeight="1" thickBot="1" x14ac:dyDescent="0.25">
      <c r="A48" s="45" t="s">
        <v>156</v>
      </c>
      <c r="B48" s="46" t="s">
        <v>155</v>
      </c>
      <c r="C48" s="47">
        <f>ROUND(SUM(D48:F48),1)</f>
        <v>0</v>
      </c>
      <c r="D48" s="47">
        <f>D13+D18+D19+D24+D28+D29+D30+D31+D37+D47</f>
        <v>0</v>
      </c>
      <c r="E48" s="47">
        <f>E13+E18+E19+E24+E28+E29+E30+E31+E37+E47</f>
        <v>0</v>
      </c>
      <c r="F48" s="47">
        <f>F13+F19+F24+F28+F29+F30+F31+F37+F46+F47</f>
        <v>0</v>
      </c>
      <c r="G48" s="47">
        <f>G13+G18+G19+G24+G28+G29+G30+G31+G37+G46+G47</f>
        <v>0</v>
      </c>
      <c r="H48" s="66">
        <f t="shared" si="1"/>
        <v>0</v>
      </c>
      <c r="I48" s="50" t="s">
        <v>117</v>
      </c>
      <c r="J48" s="37">
        <v>30870</v>
      </c>
      <c r="K48" s="37">
        <v>950242</v>
      </c>
    </row>
    <row r="49" spans="1:11" ht="4.5" customHeight="1" x14ac:dyDescent="0.2">
      <c r="A49" s="74"/>
      <c r="B49" s="74"/>
      <c r="C49" s="74"/>
      <c r="D49" s="74"/>
      <c r="E49" s="74"/>
      <c r="F49" s="74"/>
      <c r="G49" s="74"/>
      <c r="H49" s="74"/>
      <c r="I49" s="50" t="s">
        <v>118</v>
      </c>
      <c r="J49" s="37">
        <v>83226</v>
      </c>
      <c r="K49" s="37">
        <v>111751</v>
      </c>
    </row>
    <row r="50" spans="1:11" x14ac:dyDescent="0.2">
      <c r="A50" s="1147"/>
      <c r="B50" s="1147"/>
      <c r="C50" s="1147"/>
      <c r="D50" s="1147"/>
      <c r="E50" s="74"/>
      <c r="F50" s="74"/>
      <c r="G50" s="74"/>
      <c r="H50" s="74"/>
      <c r="I50" s="50" t="s">
        <v>119</v>
      </c>
      <c r="J50" s="37">
        <v>49490</v>
      </c>
      <c r="K50" s="37">
        <v>5540810</v>
      </c>
    </row>
    <row r="51" spans="1:11" ht="8.25" customHeight="1" x14ac:dyDescent="0.2">
      <c r="A51" s="12"/>
      <c r="B51" s="12"/>
      <c r="C51" s="12"/>
      <c r="G51" s="55"/>
      <c r="H51" s="55"/>
      <c r="I51" s="50" t="s">
        <v>120</v>
      </c>
      <c r="J51" s="37">
        <v>57845</v>
      </c>
      <c r="K51" s="37">
        <v>633618</v>
      </c>
    </row>
    <row r="52" spans="1:11" ht="15" x14ac:dyDescent="0.2">
      <c r="A52" s="36" t="s">
        <v>57</v>
      </c>
      <c r="B52" s="1154"/>
      <c r="C52" s="1154"/>
      <c r="E52" s="1140"/>
      <c r="F52" s="1141"/>
      <c r="G52" s="55"/>
      <c r="H52" s="55"/>
      <c r="I52" s="50" t="s">
        <v>121</v>
      </c>
      <c r="J52" s="37">
        <v>34899</v>
      </c>
      <c r="K52" s="37">
        <v>2663616</v>
      </c>
    </row>
    <row r="53" spans="1:11" ht="14.25" x14ac:dyDescent="0.2">
      <c r="A53" s="2"/>
      <c r="B53" s="1139" t="s">
        <v>58</v>
      </c>
      <c r="C53" s="1139"/>
      <c r="E53" s="1139" t="s">
        <v>59</v>
      </c>
      <c r="F53" s="1150"/>
      <c r="G53" s="55"/>
      <c r="H53" s="55"/>
      <c r="I53" s="50" t="s">
        <v>122</v>
      </c>
      <c r="J53" s="41">
        <v>31221</v>
      </c>
      <c r="K53" s="37">
        <v>516167</v>
      </c>
    </row>
    <row r="54" spans="1:11" ht="14.25" x14ac:dyDescent="0.2">
      <c r="C54" s="5"/>
      <c r="D54" s="5" t="s">
        <v>61</v>
      </c>
      <c r="G54" s="55"/>
      <c r="H54" s="55"/>
      <c r="I54" s="50" t="s">
        <v>123</v>
      </c>
      <c r="J54" s="40">
        <v>33972</v>
      </c>
      <c r="K54" s="37">
        <v>2131289</v>
      </c>
    </row>
    <row r="55" spans="1:11" ht="15" x14ac:dyDescent="0.2">
      <c r="A55" s="36" t="s">
        <v>60</v>
      </c>
      <c r="B55" s="1154"/>
      <c r="C55" s="1154"/>
      <c r="E55" s="1140"/>
      <c r="F55" s="1141"/>
      <c r="G55" s="55"/>
      <c r="H55" s="55"/>
      <c r="I55" s="50" t="s">
        <v>124</v>
      </c>
      <c r="J55" s="40">
        <v>33452</v>
      </c>
      <c r="K55" s="37">
        <v>1565520</v>
      </c>
    </row>
    <row r="56" spans="1:11" ht="12.75" customHeight="1" x14ac:dyDescent="0.2">
      <c r="A56" s="2"/>
      <c r="B56" s="1139" t="s">
        <v>58</v>
      </c>
      <c r="C56" s="1139"/>
      <c r="E56" s="1139" t="s">
        <v>59</v>
      </c>
      <c r="F56" s="1150"/>
      <c r="G56" s="55"/>
      <c r="H56" s="55"/>
      <c r="I56" s="50" t="s">
        <v>125</v>
      </c>
      <c r="J56" s="40">
        <v>27966</v>
      </c>
      <c r="K56" s="37">
        <v>1631760</v>
      </c>
    </row>
    <row r="57" spans="1:11" ht="14.25" x14ac:dyDescent="0.2">
      <c r="C57" s="5"/>
      <c r="G57" s="55"/>
      <c r="H57" s="55"/>
      <c r="I57" s="50" t="s">
        <v>126</v>
      </c>
      <c r="J57" s="40">
        <v>27196</v>
      </c>
      <c r="K57" s="37">
        <v>651668</v>
      </c>
    </row>
    <row r="58" spans="1:11" ht="14.25" x14ac:dyDescent="0.2">
      <c r="G58" s="55"/>
      <c r="H58" s="55"/>
      <c r="I58" s="50" t="s">
        <v>127</v>
      </c>
      <c r="J58" s="40">
        <v>27459</v>
      </c>
      <c r="K58" s="37">
        <v>1106153</v>
      </c>
    </row>
    <row r="59" spans="1:11" ht="14.25" x14ac:dyDescent="0.2">
      <c r="G59" s="55"/>
      <c r="H59" s="55"/>
      <c r="I59" s="50" t="s">
        <v>128</v>
      </c>
      <c r="J59" s="40">
        <v>36869</v>
      </c>
      <c r="K59" s="37">
        <v>2090972</v>
      </c>
    </row>
    <row r="60" spans="1:11" ht="12.75" customHeight="1" x14ac:dyDescent="0.2">
      <c r="G60" s="55"/>
      <c r="H60" s="55"/>
      <c r="I60" s="50" t="s">
        <v>129</v>
      </c>
      <c r="J60" s="40">
        <v>25694</v>
      </c>
      <c r="K60" s="37">
        <v>560521</v>
      </c>
    </row>
    <row r="61" spans="1:11" ht="12.75" customHeight="1" x14ac:dyDescent="0.2">
      <c r="G61" s="55"/>
      <c r="H61" s="55"/>
      <c r="I61" s="50" t="s">
        <v>130</v>
      </c>
      <c r="J61" s="40">
        <v>29661</v>
      </c>
      <c r="K61" s="37">
        <v>3279410</v>
      </c>
    </row>
    <row r="62" spans="1:11" ht="12.75" customHeight="1" x14ac:dyDescent="0.2">
      <c r="G62" s="55"/>
      <c r="H62" s="55"/>
      <c r="I62" s="50" t="s">
        <v>131</v>
      </c>
      <c r="J62" s="40">
        <v>29678</v>
      </c>
      <c r="K62" s="37">
        <v>941910</v>
      </c>
    </row>
    <row r="63" spans="1:11" ht="12.75" customHeight="1" x14ac:dyDescent="0.2">
      <c r="G63" s="55"/>
      <c r="H63" s="55"/>
      <c r="I63" s="50" t="s">
        <v>132</v>
      </c>
      <c r="J63" s="40">
        <v>32647</v>
      </c>
      <c r="K63" s="37">
        <v>2469659</v>
      </c>
    </row>
    <row r="64" spans="1:11" ht="12.75" customHeight="1" x14ac:dyDescent="0.2">
      <c r="G64" s="55"/>
      <c r="H64" s="55"/>
      <c r="I64" s="50" t="s">
        <v>133</v>
      </c>
      <c r="J64" s="40">
        <v>26932</v>
      </c>
      <c r="K64" s="37">
        <v>1981318</v>
      </c>
    </row>
    <row r="65" spans="7:11" ht="12.75" customHeight="1" x14ac:dyDescent="0.2">
      <c r="G65" s="55"/>
      <c r="H65" s="55"/>
      <c r="I65" s="50" t="s">
        <v>134</v>
      </c>
      <c r="J65" s="40">
        <v>68427</v>
      </c>
      <c r="K65" s="37">
        <v>385032</v>
      </c>
    </row>
    <row r="66" spans="7:11" ht="12.75" customHeight="1" x14ac:dyDescent="0.2">
      <c r="G66" s="55"/>
      <c r="H66" s="55"/>
      <c r="I66" s="50" t="s">
        <v>135</v>
      </c>
      <c r="J66" s="40">
        <v>35999</v>
      </c>
      <c r="K66" s="37">
        <v>3435797</v>
      </c>
    </row>
    <row r="67" spans="7:11" ht="12.75" customHeight="1" x14ac:dyDescent="0.2">
      <c r="G67" s="55"/>
      <c r="H67" s="55"/>
      <c r="I67" s="50" t="s">
        <v>136</v>
      </c>
      <c r="J67" s="40">
        <v>27282</v>
      </c>
      <c r="K67" s="37">
        <v>796261</v>
      </c>
    </row>
    <row r="68" spans="7:11" ht="12.75" customHeight="1" x14ac:dyDescent="0.2">
      <c r="G68" s="55"/>
      <c r="H68" s="55"/>
      <c r="I68" s="50" t="s">
        <v>137</v>
      </c>
      <c r="J68" s="40">
        <v>27302</v>
      </c>
      <c r="K68" s="37">
        <v>864614</v>
      </c>
    </row>
    <row r="69" spans="7:11" ht="14.25" x14ac:dyDescent="0.2">
      <c r="G69" s="55"/>
      <c r="H69" s="55"/>
      <c r="I69" s="50" t="s">
        <v>138</v>
      </c>
      <c r="J69" s="40">
        <v>30722</v>
      </c>
      <c r="K69" s="37">
        <v>1106891</v>
      </c>
    </row>
    <row r="70" spans="7:11" ht="14.25" x14ac:dyDescent="0.2">
      <c r="G70" s="55"/>
      <c r="H70" s="55"/>
      <c r="I70" s="50" t="s">
        <v>139</v>
      </c>
      <c r="J70" s="40">
        <v>41077</v>
      </c>
      <c r="K70" s="37">
        <v>767697</v>
      </c>
    </row>
    <row r="71" spans="7:11" ht="14.25" x14ac:dyDescent="0.2">
      <c r="G71" s="55"/>
      <c r="H71" s="55"/>
      <c r="I71" s="50" t="s">
        <v>140</v>
      </c>
      <c r="J71" s="40">
        <v>31700</v>
      </c>
      <c r="K71" s="37">
        <v>1227356</v>
      </c>
    </row>
    <row r="72" spans="7:11" ht="12.75" customHeight="1" x14ac:dyDescent="0.2">
      <c r="G72" s="55"/>
      <c r="H72" s="55"/>
      <c r="I72" s="50" t="s">
        <v>141</v>
      </c>
      <c r="J72" s="40">
        <v>42916</v>
      </c>
      <c r="K72" s="37">
        <v>1072940</v>
      </c>
    </row>
    <row r="73" spans="7:11" ht="14.25" x14ac:dyDescent="0.2">
      <c r="G73" s="55"/>
      <c r="H73" s="55"/>
      <c r="I73" s="50" t="s">
        <v>142</v>
      </c>
      <c r="J73" s="40">
        <v>26487</v>
      </c>
      <c r="K73" s="37">
        <v>1043727</v>
      </c>
    </row>
    <row r="74" spans="7:11" ht="14.25" x14ac:dyDescent="0.2">
      <c r="G74" s="55"/>
      <c r="H74" s="55"/>
      <c r="I74" s="50" t="s">
        <v>143</v>
      </c>
      <c r="J74" s="40">
        <v>34098</v>
      </c>
      <c r="K74" s="37">
        <v>2723860</v>
      </c>
    </row>
    <row r="75" spans="7:11" ht="12.75" customHeight="1" x14ac:dyDescent="0.2">
      <c r="G75" s="55"/>
      <c r="H75" s="55"/>
      <c r="I75" s="50" t="s">
        <v>144</v>
      </c>
      <c r="J75" s="40">
        <v>38089</v>
      </c>
      <c r="K75" s="37">
        <v>819090</v>
      </c>
    </row>
    <row r="76" spans="7:11" ht="14.25" x14ac:dyDescent="0.2">
      <c r="G76" s="55"/>
      <c r="H76" s="55"/>
      <c r="I76" s="50" t="s">
        <v>145</v>
      </c>
      <c r="J76" s="40">
        <v>31575</v>
      </c>
      <c r="K76" s="37">
        <v>1037949</v>
      </c>
    </row>
    <row r="77" spans="7:11" ht="14.25" x14ac:dyDescent="0.2">
      <c r="G77" s="55"/>
      <c r="H77" s="55"/>
      <c r="I77" s="50" t="s">
        <v>146</v>
      </c>
      <c r="J77" s="40">
        <v>82593</v>
      </c>
      <c r="K77" s="37">
        <v>7315739</v>
      </c>
    </row>
    <row r="78" spans="7:11" ht="14.25" x14ac:dyDescent="0.2">
      <c r="G78" s="55"/>
      <c r="H78" s="55"/>
      <c r="I78" s="50" t="s">
        <v>147</v>
      </c>
      <c r="J78" s="40">
        <v>54444</v>
      </c>
      <c r="K78" s="37">
        <v>3728035</v>
      </c>
    </row>
    <row r="79" spans="7:11" ht="14.25" x14ac:dyDescent="0.2">
      <c r="G79" s="55"/>
      <c r="H79" s="55"/>
      <c r="I79" s="50" t="s">
        <v>148</v>
      </c>
      <c r="J79" s="40">
        <v>36829</v>
      </c>
      <c r="K79" s="37">
        <v>132377</v>
      </c>
    </row>
    <row r="80" spans="7:11" ht="14.25" x14ac:dyDescent="0.2">
      <c r="G80" s="55"/>
      <c r="H80" s="55"/>
      <c r="I80" s="50" t="s">
        <v>149</v>
      </c>
      <c r="J80" s="40">
        <v>91657</v>
      </c>
      <c r="K80" s="37">
        <v>32924</v>
      </c>
    </row>
    <row r="81" spans="7:11" ht="14.25" x14ac:dyDescent="0.2">
      <c r="G81" s="55"/>
      <c r="H81" s="55"/>
      <c r="I81" s="50" t="s">
        <v>150</v>
      </c>
      <c r="J81" s="40">
        <v>80911</v>
      </c>
      <c r="K81" s="37">
        <v>1117381</v>
      </c>
    </row>
    <row r="82" spans="7:11" ht="14.25" x14ac:dyDescent="0.2">
      <c r="G82" s="55"/>
      <c r="H82" s="55"/>
      <c r="I82" s="50" t="s">
        <v>151</v>
      </c>
      <c r="J82" s="40">
        <v>97495</v>
      </c>
      <c r="K82" s="37">
        <v>34744</v>
      </c>
    </row>
    <row r="83" spans="7:11" ht="14.25" x14ac:dyDescent="0.2">
      <c r="G83" s="55"/>
      <c r="H83" s="55"/>
      <c r="I83" s="50" t="s">
        <v>152</v>
      </c>
      <c r="J83" s="40">
        <v>87911</v>
      </c>
      <c r="K83" s="37">
        <v>363091</v>
      </c>
    </row>
    <row r="84" spans="7:11" ht="14.25" x14ac:dyDescent="0.2">
      <c r="G84" s="55"/>
      <c r="H84" s="55"/>
      <c r="I84" s="50" t="s">
        <v>153</v>
      </c>
      <c r="J84" s="40">
        <v>21619</v>
      </c>
      <c r="K84" s="37">
        <v>1510328</v>
      </c>
    </row>
    <row r="85" spans="7:11" ht="14.25" x14ac:dyDescent="0.2">
      <c r="G85" s="55"/>
      <c r="H85" s="55"/>
      <c r="I85" s="50" t="s">
        <v>154</v>
      </c>
      <c r="J85" s="40">
        <v>21329</v>
      </c>
      <c r="K85" s="37">
        <v>304126</v>
      </c>
    </row>
    <row r="86" spans="7:11" ht="14.25" x14ac:dyDescent="0.2">
      <c r="G86" s="55"/>
      <c r="H86" s="55"/>
      <c r="J86" s="13"/>
    </row>
    <row r="87" spans="7:11" ht="14.25" x14ac:dyDescent="0.2">
      <c r="G87" s="55"/>
      <c r="H87" s="55"/>
      <c r="J87" s="13"/>
    </row>
    <row r="88" spans="7:11" ht="14.25" x14ac:dyDescent="0.2">
      <c r="G88" s="55"/>
      <c r="H88" s="55"/>
      <c r="J88" s="13"/>
    </row>
    <row r="89" spans="7:11" ht="14.25" x14ac:dyDescent="0.2">
      <c r="G89" s="55"/>
      <c r="H89" s="55"/>
      <c r="J89" s="13"/>
    </row>
    <row r="90" spans="7:11" ht="14.25" x14ac:dyDescent="0.2">
      <c r="G90" s="55"/>
      <c r="H90" s="55"/>
      <c r="J90" s="13"/>
    </row>
    <row r="91" spans="7:11" ht="14.25" x14ac:dyDescent="0.2">
      <c r="G91" s="55"/>
      <c r="H91" s="55"/>
      <c r="J91" s="13"/>
    </row>
    <row r="92" spans="7:11" ht="14.25" x14ac:dyDescent="0.2">
      <c r="G92" s="55"/>
      <c r="H92" s="55"/>
      <c r="J92" s="13"/>
    </row>
    <row r="93" spans="7:11" ht="14.25" x14ac:dyDescent="0.2">
      <c r="G93" s="55"/>
      <c r="H93" s="55"/>
      <c r="J93" s="13"/>
    </row>
    <row r="94" spans="7:11" ht="14.25" x14ac:dyDescent="0.2">
      <c r="G94" s="55"/>
      <c r="H94" s="55"/>
      <c r="J94" s="13"/>
    </row>
    <row r="95" spans="7:11" ht="14.25" x14ac:dyDescent="0.2">
      <c r="G95" s="55"/>
      <c r="H95" s="55"/>
      <c r="J95" s="13"/>
    </row>
    <row r="96" spans="7:11" ht="14.25" x14ac:dyDescent="0.2">
      <c r="G96" s="55"/>
      <c r="H96" s="55"/>
      <c r="J96" s="13"/>
    </row>
    <row r="97" spans="7:10" ht="14.25" x14ac:dyDescent="0.2">
      <c r="G97" s="55"/>
      <c r="H97" s="55"/>
      <c r="J97" s="13"/>
    </row>
    <row r="98" spans="7:10" ht="14.25" x14ac:dyDescent="0.2">
      <c r="G98" s="55"/>
      <c r="H98" s="55"/>
      <c r="J98" s="13"/>
    </row>
    <row r="99" spans="7:10" ht="14.25" x14ac:dyDescent="0.2">
      <c r="G99" s="55"/>
      <c r="H99" s="55"/>
      <c r="J99" s="13"/>
    </row>
    <row r="100" spans="7:10" ht="14.25" x14ac:dyDescent="0.2">
      <c r="G100" s="55"/>
      <c r="H100" s="55"/>
      <c r="J100" s="13"/>
    </row>
    <row r="101" spans="7:10" ht="14.25" x14ac:dyDescent="0.2">
      <c r="G101" s="55"/>
      <c r="H101" s="55"/>
      <c r="J101" s="13"/>
    </row>
    <row r="102" spans="7:10" ht="14.25" x14ac:dyDescent="0.2">
      <c r="G102" s="55"/>
      <c r="H102" s="55"/>
      <c r="J102" s="13"/>
    </row>
    <row r="103" spans="7:10" ht="14.25" x14ac:dyDescent="0.2">
      <c r="G103" s="55"/>
      <c r="H103" s="55"/>
      <c r="J103" s="13"/>
    </row>
    <row r="104" spans="7:10" ht="14.25" x14ac:dyDescent="0.2">
      <c r="G104" s="55"/>
      <c r="H104" s="55"/>
      <c r="J104" s="13"/>
    </row>
    <row r="105" spans="7:10" ht="14.25" x14ac:dyDescent="0.2">
      <c r="G105" s="55"/>
      <c r="H105" s="55"/>
      <c r="J105" s="13"/>
    </row>
    <row r="106" spans="7:10" ht="14.25" x14ac:dyDescent="0.2">
      <c r="G106" s="55"/>
      <c r="H106" s="55"/>
      <c r="J106" s="13"/>
    </row>
    <row r="107" spans="7:10" ht="14.25" x14ac:dyDescent="0.2">
      <c r="G107" s="55"/>
      <c r="H107" s="55"/>
      <c r="J107" s="13"/>
    </row>
    <row r="108" spans="7:10" ht="14.25" x14ac:dyDescent="0.2">
      <c r="G108" s="55"/>
      <c r="H108" s="55"/>
      <c r="J108" s="13"/>
    </row>
    <row r="109" spans="7:10" ht="14.25" x14ac:dyDescent="0.2">
      <c r="G109" s="55"/>
      <c r="H109" s="55"/>
      <c r="J109" s="13"/>
    </row>
    <row r="110" spans="7:10" ht="14.25" x14ac:dyDescent="0.2">
      <c r="G110" s="55"/>
      <c r="H110" s="55"/>
      <c r="J110" s="13"/>
    </row>
    <row r="111" spans="7:10" ht="14.25" x14ac:dyDescent="0.2">
      <c r="G111" s="55"/>
      <c r="H111" s="55"/>
      <c r="J111" s="13"/>
    </row>
    <row r="112" spans="7:10" ht="14.25" x14ac:dyDescent="0.2">
      <c r="G112" s="55"/>
      <c r="H112" s="55"/>
      <c r="J112" s="13"/>
    </row>
    <row r="113" spans="7:10" ht="14.25" x14ac:dyDescent="0.2">
      <c r="G113" s="55"/>
      <c r="H113" s="55"/>
      <c r="J113" s="13"/>
    </row>
    <row r="114" spans="7:10" ht="14.25" x14ac:dyDescent="0.2">
      <c r="G114" s="55"/>
      <c r="H114" s="55"/>
      <c r="J114" s="13"/>
    </row>
    <row r="115" spans="7:10" ht="14.25" x14ac:dyDescent="0.2">
      <c r="G115" s="55"/>
      <c r="H115" s="55"/>
      <c r="J115" s="13"/>
    </row>
    <row r="116" spans="7:10" ht="14.25" x14ac:dyDescent="0.2">
      <c r="G116" s="55"/>
      <c r="H116" s="55"/>
      <c r="J116" s="13"/>
    </row>
    <row r="117" spans="7:10" ht="14.25" x14ac:dyDescent="0.2">
      <c r="G117" s="55"/>
      <c r="H117" s="55"/>
      <c r="J117" s="13"/>
    </row>
    <row r="118" spans="7:10" ht="14.25" x14ac:dyDescent="0.2">
      <c r="G118" s="55"/>
      <c r="H118" s="55"/>
      <c r="J118" s="13"/>
    </row>
    <row r="119" spans="7:10" ht="14.25" x14ac:dyDescent="0.2">
      <c r="G119" s="55"/>
      <c r="H119" s="55"/>
      <c r="J119" s="13"/>
    </row>
    <row r="120" spans="7:10" ht="14.25" x14ac:dyDescent="0.2">
      <c r="G120" s="55"/>
      <c r="H120" s="55"/>
      <c r="J120" s="13"/>
    </row>
    <row r="121" spans="7:10" ht="14.25" x14ac:dyDescent="0.2">
      <c r="G121" s="55"/>
      <c r="H121" s="55"/>
      <c r="J121" s="13"/>
    </row>
    <row r="122" spans="7:10" x14ac:dyDescent="0.2">
      <c r="J122" s="13"/>
    </row>
    <row r="123" spans="7:10" x14ac:dyDescent="0.2">
      <c r="J123" s="13"/>
    </row>
    <row r="124" spans="7:10" x14ac:dyDescent="0.2">
      <c r="J124" s="13"/>
    </row>
    <row r="125" spans="7:10" x14ac:dyDescent="0.2">
      <c r="J125" s="13"/>
    </row>
    <row r="126" spans="7:10" x14ac:dyDescent="0.2">
      <c r="J126" s="13"/>
    </row>
    <row r="127" spans="7:10" x14ac:dyDescent="0.2">
      <c r="J127" s="13"/>
    </row>
    <row r="128" spans="7:10" x14ac:dyDescent="0.2">
      <c r="J128" s="13"/>
    </row>
    <row r="129" spans="10:10" x14ac:dyDescent="0.2">
      <c r="J129" s="13"/>
    </row>
    <row r="130" spans="10:10" x14ac:dyDescent="0.2">
      <c r="J130" s="13"/>
    </row>
    <row r="131" spans="10:10" x14ac:dyDescent="0.2">
      <c r="J131" s="13"/>
    </row>
    <row r="132" spans="10:10" x14ac:dyDescent="0.2">
      <c r="J132" s="13"/>
    </row>
    <row r="133" spans="10:10" x14ac:dyDescent="0.2">
      <c r="J133" s="13"/>
    </row>
    <row r="134" spans="10:10" x14ac:dyDescent="0.2">
      <c r="J134" s="13"/>
    </row>
    <row r="135" spans="10:10" x14ac:dyDescent="0.2">
      <c r="J135" s="13"/>
    </row>
    <row r="136" spans="10:10" x14ac:dyDescent="0.2">
      <c r="J136" s="13"/>
    </row>
    <row r="137" spans="10:10" x14ac:dyDescent="0.2">
      <c r="J137" s="13"/>
    </row>
    <row r="138" spans="10:10" x14ac:dyDescent="0.2">
      <c r="J138" s="13"/>
    </row>
    <row r="139" spans="10:10" x14ac:dyDescent="0.2">
      <c r="J139" s="13"/>
    </row>
    <row r="140" spans="10:10" x14ac:dyDescent="0.2">
      <c r="J140" s="13"/>
    </row>
    <row r="141" spans="10:10" x14ac:dyDescent="0.2">
      <c r="J141" s="13"/>
    </row>
    <row r="142" spans="10:10" x14ac:dyDescent="0.2">
      <c r="J142" s="13"/>
    </row>
    <row r="143" spans="10:10" x14ac:dyDescent="0.2">
      <c r="J143" s="13"/>
    </row>
    <row r="144" spans="10:10" x14ac:dyDescent="0.2">
      <c r="J144" s="13"/>
    </row>
    <row r="145" spans="10:10" x14ac:dyDescent="0.2">
      <c r="J145" s="13"/>
    </row>
    <row r="146" spans="10:10" x14ac:dyDescent="0.2">
      <c r="J146" s="13"/>
    </row>
    <row r="147" spans="10:10" x14ac:dyDescent="0.2">
      <c r="J147" s="13"/>
    </row>
    <row r="148" spans="10:10" x14ac:dyDescent="0.2">
      <c r="J148" s="13"/>
    </row>
    <row r="149" spans="10:10" x14ac:dyDescent="0.2">
      <c r="J149" s="13"/>
    </row>
    <row r="150" spans="10:10" x14ac:dyDescent="0.2">
      <c r="J150" s="13"/>
    </row>
    <row r="151" spans="10:10" x14ac:dyDescent="0.2">
      <c r="J151" s="13"/>
    </row>
    <row r="152" spans="10:10" x14ac:dyDescent="0.2">
      <c r="J152" s="13"/>
    </row>
    <row r="153" spans="10:10" x14ac:dyDescent="0.2">
      <c r="J153" s="13"/>
    </row>
    <row r="154" spans="10:10" x14ac:dyDescent="0.2">
      <c r="J154" s="13"/>
    </row>
    <row r="155" spans="10:10" x14ac:dyDescent="0.2">
      <c r="J155" s="13"/>
    </row>
    <row r="156" spans="10:10" x14ac:dyDescent="0.2">
      <c r="J156" s="13"/>
    </row>
    <row r="157" spans="10:10" x14ac:dyDescent="0.2">
      <c r="J157" s="13"/>
    </row>
    <row r="158" spans="10:10" x14ac:dyDescent="0.2">
      <c r="J158" s="13"/>
    </row>
    <row r="159" spans="10:10" x14ac:dyDescent="0.2">
      <c r="J159" s="13"/>
    </row>
    <row r="160" spans="10:10" x14ac:dyDescent="0.2">
      <c r="J160" s="13"/>
    </row>
    <row r="161" spans="10:10" x14ac:dyDescent="0.2">
      <c r="J161" s="13"/>
    </row>
    <row r="162" spans="10:10" x14ac:dyDescent="0.2">
      <c r="J162" s="13"/>
    </row>
    <row r="163" spans="10:10" x14ac:dyDescent="0.2">
      <c r="J163" s="13"/>
    </row>
    <row r="164" spans="10:10" x14ac:dyDescent="0.2">
      <c r="J164" s="13"/>
    </row>
    <row r="165" spans="10:10" x14ac:dyDescent="0.2">
      <c r="J165" s="13"/>
    </row>
    <row r="166" spans="10:10" x14ac:dyDescent="0.2">
      <c r="J166" s="13"/>
    </row>
    <row r="167" spans="10:10" x14ac:dyDescent="0.2">
      <c r="J167" s="13"/>
    </row>
    <row r="168" spans="10:10" x14ac:dyDescent="0.2">
      <c r="J168" s="13"/>
    </row>
    <row r="169" spans="10:10" x14ac:dyDescent="0.2">
      <c r="J169" s="13"/>
    </row>
    <row r="170" spans="10:10" x14ac:dyDescent="0.2">
      <c r="J170" s="13"/>
    </row>
    <row r="171" spans="10:10" x14ac:dyDescent="0.2">
      <c r="J171" s="13"/>
    </row>
    <row r="172" spans="10:10" x14ac:dyDescent="0.2">
      <c r="J172" s="13"/>
    </row>
    <row r="173" spans="10:10" x14ac:dyDescent="0.2">
      <c r="J173" s="13"/>
    </row>
    <row r="174" spans="10:10" x14ac:dyDescent="0.2">
      <c r="J174" s="13"/>
    </row>
    <row r="175" spans="10:10" x14ac:dyDescent="0.2">
      <c r="J175" s="13"/>
    </row>
    <row r="176" spans="10:10" x14ac:dyDescent="0.2">
      <c r="J176" s="13"/>
    </row>
    <row r="177" spans="10:10" x14ac:dyDescent="0.2">
      <c r="J177" s="13"/>
    </row>
    <row r="178" spans="10:10" x14ac:dyDescent="0.2">
      <c r="J178" s="13"/>
    </row>
    <row r="179" spans="10:10" x14ac:dyDescent="0.2">
      <c r="J179" s="13"/>
    </row>
    <row r="180" spans="10:10" x14ac:dyDescent="0.2">
      <c r="J180" s="13"/>
    </row>
    <row r="181" spans="10:10" x14ac:dyDescent="0.2">
      <c r="J181" s="13"/>
    </row>
    <row r="182" spans="10:10" x14ac:dyDescent="0.2">
      <c r="J182" s="13"/>
    </row>
    <row r="183" spans="10:10" x14ac:dyDescent="0.2">
      <c r="J183" s="13"/>
    </row>
    <row r="184" spans="10:10" x14ac:dyDescent="0.2">
      <c r="J184" s="13"/>
    </row>
    <row r="185" spans="10:10" x14ac:dyDescent="0.2">
      <c r="J185" s="13"/>
    </row>
    <row r="186" spans="10:10" x14ac:dyDescent="0.2">
      <c r="J186" s="13"/>
    </row>
    <row r="187" spans="10:10" x14ac:dyDescent="0.2">
      <c r="J187" s="13"/>
    </row>
    <row r="188" spans="10:10" x14ac:dyDescent="0.2">
      <c r="J188" s="13"/>
    </row>
    <row r="189" spans="10:10" x14ac:dyDescent="0.2">
      <c r="J189" s="13"/>
    </row>
    <row r="190" spans="10:10" x14ac:dyDescent="0.2">
      <c r="J190" s="13"/>
    </row>
    <row r="191" spans="10:10" x14ac:dyDescent="0.2">
      <c r="J191" s="13"/>
    </row>
    <row r="192" spans="10:10" x14ac:dyDescent="0.2">
      <c r="J192" s="13"/>
    </row>
    <row r="193" spans="10:10" x14ac:dyDescent="0.2">
      <c r="J193" s="13"/>
    </row>
    <row r="194" spans="10:10" x14ac:dyDescent="0.2">
      <c r="J194" s="13"/>
    </row>
    <row r="195" spans="10:10" x14ac:dyDescent="0.2">
      <c r="J195" s="13"/>
    </row>
    <row r="196" spans="10:10" x14ac:dyDescent="0.2">
      <c r="J196" s="13"/>
    </row>
    <row r="197" spans="10:10" x14ac:dyDescent="0.2">
      <c r="J197" s="13"/>
    </row>
    <row r="198" spans="10:10" x14ac:dyDescent="0.2">
      <c r="J198" s="13"/>
    </row>
    <row r="199" spans="10:10" x14ac:dyDescent="0.2">
      <c r="J199" s="13"/>
    </row>
    <row r="200" spans="10:10" x14ac:dyDescent="0.2">
      <c r="J200" s="13"/>
    </row>
    <row r="201" spans="10:10" x14ac:dyDescent="0.2">
      <c r="J201" s="13"/>
    </row>
    <row r="202" spans="10:10" x14ac:dyDescent="0.2">
      <c r="J202" s="13"/>
    </row>
    <row r="203" spans="10:10" x14ac:dyDescent="0.2">
      <c r="J203" s="13"/>
    </row>
    <row r="204" spans="10:10" x14ac:dyDescent="0.2">
      <c r="J204" s="13"/>
    </row>
    <row r="205" spans="10:10" x14ac:dyDescent="0.2">
      <c r="J205" s="13"/>
    </row>
    <row r="206" spans="10:10" x14ac:dyDescent="0.2">
      <c r="J206" s="13"/>
    </row>
    <row r="207" spans="10:10" x14ac:dyDescent="0.2">
      <c r="J207" s="13"/>
    </row>
    <row r="208" spans="10:10" x14ac:dyDescent="0.2">
      <c r="J208" s="13"/>
    </row>
    <row r="209" spans="10:10" x14ac:dyDescent="0.2">
      <c r="J209" s="13"/>
    </row>
    <row r="210" spans="10:10" x14ac:dyDescent="0.2">
      <c r="J210" s="13"/>
    </row>
    <row r="211" spans="10:10" x14ac:dyDescent="0.2">
      <c r="J211" s="13"/>
    </row>
    <row r="212" spans="10:10" x14ac:dyDescent="0.2">
      <c r="J212" s="13"/>
    </row>
    <row r="213" spans="10:10" x14ac:dyDescent="0.2">
      <c r="J213" s="13"/>
    </row>
    <row r="214" spans="10:10" x14ac:dyDescent="0.2">
      <c r="J214" s="13"/>
    </row>
    <row r="215" spans="10:10" x14ac:dyDescent="0.2">
      <c r="J215" s="13"/>
    </row>
    <row r="216" spans="10:10" x14ac:dyDescent="0.2">
      <c r="J216" s="13"/>
    </row>
    <row r="217" spans="10:10" x14ac:dyDescent="0.2">
      <c r="J217" s="13"/>
    </row>
    <row r="218" spans="10:10" x14ac:dyDescent="0.2">
      <c r="J218" s="13"/>
    </row>
    <row r="219" spans="10:10" x14ac:dyDescent="0.2">
      <c r="J219" s="13"/>
    </row>
    <row r="220" spans="10:10" x14ac:dyDescent="0.2">
      <c r="J220" s="13"/>
    </row>
    <row r="221" spans="10:10" x14ac:dyDescent="0.2">
      <c r="J221" s="13"/>
    </row>
    <row r="222" spans="10:10" x14ac:dyDescent="0.2">
      <c r="J222" s="13"/>
    </row>
    <row r="223" spans="10:10" x14ac:dyDescent="0.2">
      <c r="J223" s="13"/>
    </row>
    <row r="224" spans="10:10" x14ac:dyDescent="0.2">
      <c r="J224" s="13"/>
    </row>
    <row r="225" spans="10:10" x14ac:dyDescent="0.2">
      <c r="J225" s="13"/>
    </row>
    <row r="226" spans="10:10" x14ac:dyDescent="0.2">
      <c r="J226" s="13"/>
    </row>
    <row r="227" spans="10:10" x14ac:dyDescent="0.2">
      <c r="J227" s="13"/>
    </row>
    <row r="228" spans="10:10" x14ac:dyDescent="0.2">
      <c r="J228" s="13"/>
    </row>
    <row r="229" spans="10:10" x14ac:dyDescent="0.2">
      <c r="J229" s="13"/>
    </row>
    <row r="230" spans="10:10" x14ac:dyDescent="0.2">
      <c r="J230" s="13"/>
    </row>
    <row r="231" spans="10:10" x14ac:dyDescent="0.2">
      <c r="J231" s="13"/>
    </row>
    <row r="232" spans="10:10" x14ac:dyDescent="0.2">
      <c r="J232" s="13"/>
    </row>
    <row r="233" spans="10:10" x14ac:dyDescent="0.2">
      <c r="J233" s="13"/>
    </row>
    <row r="234" spans="10:10" x14ac:dyDescent="0.2">
      <c r="J234" s="13"/>
    </row>
    <row r="235" spans="10:10" x14ac:dyDescent="0.2">
      <c r="J235" s="13"/>
    </row>
    <row r="236" spans="10:10" x14ac:dyDescent="0.2">
      <c r="J236" s="13"/>
    </row>
    <row r="237" spans="10:10" x14ac:dyDescent="0.2">
      <c r="J237" s="13"/>
    </row>
    <row r="238" spans="10:10" x14ac:dyDescent="0.2">
      <c r="J238" s="13"/>
    </row>
    <row r="239" spans="10:10" x14ac:dyDescent="0.2">
      <c r="J239" s="13"/>
    </row>
    <row r="240" spans="10:10" x14ac:dyDescent="0.2">
      <c r="J240" s="13"/>
    </row>
    <row r="241" spans="10:10" x14ac:dyDescent="0.2">
      <c r="J241" s="13"/>
    </row>
    <row r="242" spans="10:10" x14ac:dyDescent="0.2">
      <c r="J242" s="13"/>
    </row>
    <row r="243" spans="10:10" x14ac:dyDescent="0.2">
      <c r="J243" s="13"/>
    </row>
    <row r="244" spans="10:10" x14ac:dyDescent="0.2">
      <c r="J244" s="13"/>
    </row>
    <row r="245" spans="10:10" x14ac:dyDescent="0.2">
      <c r="J245" s="13"/>
    </row>
    <row r="246" spans="10:10" x14ac:dyDescent="0.2">
      <c r="J246" s="13"/>
    </row>
    <row r="247" spans="10:10" x14ac:dyDescent="0.2">
      <c r="J247" s="13"/>
    </row>
    <row r="248" spans="10:10" x14ac:dyDescent="0.2">
      <c r="J248" s="13"/>
    </row>
    <row r="249" spans="10:10" x14ac:dyDescent="0.2">
      <c r="J249" s="13"/>
    </row>
    <row r="250" spans="10:10" x14ac:dyDescent="0.2">
      <c r="J250" s="13"/>
    </row>
    <row r="251" spans="10:10" x14ac:dyDescent="0.2">
      <c r="J251" s="13"/>
    </row>
    <row r="252" spans="10:10" x14ac:dyDescent="0.2">
      <c r="J252" s="13"/>
    </row>
    <row r="253" spans="10:10" x14ac:dyDescent="0.2">
      <c r="J253" s="13"/>
    </row>
    <row r="254" spans="10:10" x14ac:dyDescent="0.2">
      <c r="J254" s="13"/>
    </row>
    <row r="255" spans="10:10" x14ac:dyDescent="0.2">
      <c r="J255" s="13"/>
    </row>
    <row r="256" spans="10:10" x14ac:dyDescent="0.2">
      <c r="J256" s="13"/>
    </row>
    <row r="257" spans="10:10" x14ac:dyDescent="0.2">
      <c r="J257" s="13"/>
    </row>
    <row r="258" spans="10:10" x14ac:dyDescent="0.2">
      <c r="J258" s="13"/>
    </row>
    <row r="259" spans="10:10" x14ac:dyDescent="0.2">
      <c r="J259" s="13"/>
    </row>
    <row r="260" spans="10:10" x14ac:dyDescent="0.2">
      <c r="J260" s="13"/>
    </row>
    <row r="261" spans="10:10" x14ac:dyDescent="0.2">
      <c r="J261" s="13"/>
    </row>
    <row r="262" spans="10:10" x14ac:dyDescent="0.2">
      <c r="J262" s="13"/>
    </row>
    <row r="263" spans="10:10" x14ac:dyDescent="0.2">
      <c r="J263" s="13"/>
    </row>
    <row r="264" spans="10:10" x14ac:dyDescent="0.2">
      <c r="J264" s="13"/>
    </row>
    <row r="265" spans="10:10" x14ac:dyDescent="0.2">
      <c r="J265" s="13"/>
    </row>
    <row r="266" spans="10:10" x14ac:dyDescent="0.2">
      <c r="J266" s="13"/>
    </row>
    <row r="267" spans="10:10" x14ac:dyDescent="0.2">
      <c r="J267" s="13"/>
    </row>
    <row r="268" spans="10:10" x14ac:dyDescent="0.2">
      <c r="J268" s="13"/>
    </row>
    <row r="269" spans="10:10" x14ac:dyDescent="0.2">
      <c r="J269" s="13"/>
    </row>
    <row r="270" spans="10:10" x14ac:dyDescent="0.2">
      <c r="J270" s="13"/>
    </row>
    <row r="271" spans="10:10" x14ac:dyDescent="0.2">
      <c r="J271" s="13"/>
    </row>
    <row r="272" spans="10:10" x14ac:dyDescent="0.2">
      <c r="J272" s="13"/>
    </row>
    <row r="273" spans="10:10" x14ac:dyDescent="0.2">
      <c r="J273" s="13"/>
    </row>
    <row r="274" spans="10:10" x14ac:dyDescent="0.2">
      <c r="J274" s="13"/>
    </row>
    <row r="275" spans="10:10" x14ac:dyDescent="0.2">
      <c r="J275" s="13"/>
    </row>
    <row r="276" spans="10:10" x14ac:dyDescent="0.2">
      <c r="J276" s="13"/>
    </row>
    <row r="277" spans="10:10" x14ac:dyDescent="0.2">
      <c r="J277" s="13"/>
    </row>
    <row r="278" spans="10:10" x14ac:dyDescent="0.2">
      <c r="J278" s="13"/>
    </row>
    <row r="279" spans="10:10" x14ac:dyDescent="0.2">
      <c r="J279" s="13"/>
    </row>
    <row r="280" spans="10:10" x14ac:dyDescent="0.2">
      <c r="J280" s="13"/>
    </row>
    <row r="281" spans="10:10" x14ac:dyDescent="0.2">
      <c r="J281" s="13"/>
    </row>
    <row r="282" spans="10:10" x14ac:dyDescent="0.2">
      <c r="J282" s="13"/>
    </row>
    <row r="283" spans="10:10" x14ac:dyDescent="0.2">
      <c r="J283" s="13"/>
    </row>
    <row r="284" spans="10:10" x14ac:dyDescent="0.2">
      <c r="J284" s="13"/>
    </row>
    <row r="285" spans="10:10" x14ac:dyDescent="0.2">
      <c r="J285" s="13"/>
    </row>
    <row r="286" spans="10:10" x14ac:dyDescent="0.2">
      <c r="J286" s="13"/>
    </row>
    <row r="287" spans="10:10" x14ac:dyDescent="0.2">
      <c r="J287" s="13"/>
    </row>
    <row r="288" spans="10:10" x14ac:dyDescent="0.2">
      <c r="J288" s="13"/>
    </row>
    <row r="289" spans="10:10" x14ac:dyDescent="0.2">
      <c r="J289" s="13"/>
    </row>
    <row r="290" spans="10:10" x14ac:dyDescent="0.2">
      <c r="J290" s="13"/>
    </row>
    <row r="291" spans="10:10" x14ac:dyDescent="0.2">
      <c r="J291" s="13"/>
    </row>
    <row r="292" spans="10:10" x14ac:dyDescent="0.2">
      <c r="J292" s="13"/>
    </row>
    <row r="293" spans="10:10" x14ac:dyDescent="0.2">
      <c r="J293" s="13"/>
    </row>
    <row r="294" spans="10:10" x14ac:dyDescent="0.2">
      <c r="J294" s="13"/>
    </row>
    <row r="295" spans="10:10" x14ac:dyDescent="0.2">
      <c r="J295" s="13"/>
    </row>
    <row r="296" spans="10:10" x14ac:dyDescent="0.2">
      <c r="J296" s="13"/>
    </row>
    <row r="297" spans="10:10" x14ac:dyDescent="0.2">
      <c r="J297" s="13"/>
    </row>
    <row r="298" spans="10:10" x14ac:dyDescent="0.2">
      <c r="J298" s="13"/>
    </row>
    <row r="299" spans="10:10" x14ac:dyDescent="0.2">
      <c r="J299" s="13"/>
    </row>
    <row r="300" spans="10:10" x14ac:dyDescent="0.2">
      <c r="J300" s="13"/>
    </row>
    <row r="301" spans="10:10" x14ac:dyDescent="0.2">
      <c r="J301" s="13"/>
    </row>
    <row r="302" spans="10:10" x14ac:dyDescent="0.2">
      <c r="J302" s="13"/>
    </row>
    <row r="303" spans="10:10" x14ac:dyDescent="0.2">
      <c r="J303" s="13"/>
    </row>
    <row r="304" spans="10:10" x14ac:dyDescent="0.2">
      <c r="J304" s="13"/>
    </row>
    <row r="305" spans="10:10" x14ac:dyDescent="0.2">
      <c r="J305" s="13"/>
    </row>
    <row r="306" spans="10:10" x14ac:dyDescent="0.2">
      <c r="J306" s="13"/>
    </row>
    <row r="307" spans="10:10" x14ac:dyDescent="0.2">
      <c r="J307" s="13"/>
    </row>
    <row r="308" spans="10:10" x14ac:dyDescent="0.2">
      <c r="J308" s="13"/>
    </row>
    <row r="309" spans="10:10" x14ac:dyDescent="0.2">
      <c r="J309" s="13"/>
    </row>
    <row r="310" spans="10:10" x14ac:dyDescent="0.2">
      <c r="J310" s="13"/>
    </row>
    <row r="311" spans="10:10" x14ac:dyDescent="0.2">
      <c r="J311" s="13"/>
    </row>
    <row r="312" spans="10:10" x14ac:dyDescent="0.2">
      <c r="J312" s="13"/>
    </row>
    <row r="313" spans="10:10" x14ac:dyDescent="0.2">
      <c r="J313" s="13"/>
    </row>
    <row r="314" spans="10:10" x14ac:dyDescent="0.2">
      <c r="J314" s="13"/>
    </row>
    <row r="315" spans="10:10" x14ac:dyDescent="0.2">
      <c r="J315" s="13"/>
    </row>
    <row r="316" spans="10:10" x14ac:dyDescent="0.2">
      <c r="J316" s="13"/>
    </row>
    <row r="317" spans="10:10" x14ac:dyDescent="0.2">
      <c r="J317" s="13"/>
    </row>
    <row r="318" spans="10:10" x14ac:dyDescent="0.2">
      <c r="J318" s="13"/>
    </row>
    <row r="319" spans="10:10" x14ac:dyDescent="0.2">
      <c r="J319" s="13"/>
    </row>
    <row r="320" spans="10:10" x14ac:dyDescent="0.2">
      <c r="J320" s="13"/>
    </row>
    <row r="321" spans="10:10" x14ac:dyDescent="0.2">
      <c r="J321" s="13"/>
    </row>
    <row r="322" spans="10:10" x14ac:dyDescent="0.2">
      <c r="J322" s="13"/>
    </row>
    <row r="323" spans="10:10" x14ac:dyDescent="0.2">
      <c r="J323" s="13"/>
    </row>
    <row r="324" spans="10:10" x14ac:dyDescent="0.2">
      <c r="J324" s="13"/>
    </row>
    <row r="325" spans="10:10" x14ac:dyDescent="0.2">
      <c r="J325" s="13"/>
    </row>
    <row r="326" spans="10:10" x14ac:dyDescent="0.2">
      <c r="J326" s="13"/>
    </row>
    <row r="327" spans="10:10" x14ac:dyDescent="0.2">
      <c r="J327" s="13"/>
    </row>
    <row r="328" spans="10:10" x14ac:dyDescent="0.2">
      <c r="J328" s="13"/>
    </row>
    <row r="329" spans="10:10" x14ac:dyDescent="0.2">
      <c r="J329" s="13"/>
    </row>
    <row r="330" spans="10:10" x14ac:dyDescent="0.2">
      <c r="J330" s="13"/>
    </row>
    <row r="331" spans="10:10" x14ac:dyDescent="0.2">
      <c r="J331" s="13"/>
    </row>
    <row r="332" spans="10:10" x14ac:dyDescent="0.2">
      <c r="J332" s="13"/>
    </row>
    <row r="333" spans="10:10" x14ac:dyDescent="0.2">
      <c r="J333" s="13"/>
    </row>
    <row r="334" spans="10:10" x14ac:dyDescent="0.2">
      <c r="J334" s="13"/>
    </row>
    <row r="335" spans="10:10" x14ac:dyDescent="0.2">
      <c r="J335" s="13"/>
    </row>
    <row r="336" spans="10:10" x14ac:dyDescent="0.2">
      <c r="J336" s="13"/>
    </row>
    <row r="337" spans="10:10" x14ac:dyDescent="0.2">
      <c r="J337" s="13"/>
    </row>
    <row r="338" spans="10:10" x14ac:dyDescent="0.2">
      <c r="J338" s="13"/>
    </row>
    <row r="339" spans="10:10" x14ac:dyDescent="0.2">
      <c r="J339" s="13"/>
    </row>
    <row r="340" spans="10:10" x14ac:dyDescent="0.2">
      <c r="J340" s="13"/>
    </row>
    <row r="341" spans="10:10" x14ac:dyDescent="0.2">
      <c r="J341" s="13"/>
    </row>
    <row r="342" spans="10:10" x14ac:dyDescent="0.2">
      <c r="J342" s="13"/>
    </row>
    <row r="343" spans="10:10" x14ac:dyDescent="0.2">
      <c r="J343" s="13"/>
    </row>
    <row r="344" spans="10:10" x14ac:dyDescent="0.2">
      <c r="J344" s="13"/>
    </row>
    <row r="345" spans="10:10" x14ac:dyDescent="0.2">
      <c r="J345" s="13"/>
    </row>
    <row r="346" spans="10:10" x14ac:dyDescent="0.2">
      <c r="J346" s="13"/>
    </row>
    <row r="347" spans="10:10" x14ac:dyDescent="0.2">
      <c r="J347" s="13"/>
    </row>
    <row r="348" spans="10:10" x14ac:dyDescent="0.2">
      <c r="J348" s="13"/>
    </row>
    <row r="349" spans="10:10" x14ac:dyDescent="0.2">
      <c r="J349" s="13"/>
    </row>
    <row r="350" spans="10:10" x14ac:dyDescent="0.2">
      <c r="J350" s="13"/>
    </row>
    <row r="351" spans="10:10" x14ac:dyDescent="0.2">
      <c r="J351" s="13"/>
    </row>
    <row r="352" spans="10:10" x14ac:dyDescent="0.2">
      <c r="J352" s="13"/>
    </row>
    <row r="353" spans="10:10" x14ac:dyDescent="0.2">
      <c r="J353" s="13"/>
    </row>
    <row r="354" spans="10:10" x14ac:dyDescent="0.2">
      <c r="J354" s="13"/>
    </row>
    <row r="355" spans="10:10" x14ac:dyDescent="0.2">
      <c r="J355" s="13"/>
    </row>
    <row r="356" spans="10:10" x14ac:dyDescent="0.2">
      <c r="J356" s="13"/>
    </row>
    <row r="357" spans="10:10" x14ac:dyDescent="0.2">
      <c r="J357" s="13"/>
    </row>
    <row r="358" spans="10:10" x14ac:dyDescent="0.2">
      <c r="J358" s="13"/>
    </row>
    <row r="359" spans="10:10" x14ac:dyDescent="0.2">
      <c r="J359" s="13"/>
    </row>
    <row r="360" spans="10:10" x14ac:dyDescent="0.2">
      <c r="J360" s="13"/>
    </row>
    <row r="361" spans="10:10" x14ac:dyDescent="0.2">
      <c r="J361" s="13"/>
    </row>
    <row r="362" spans="10:10" x14ac:dyDescent="0.2">
      <c r="J362" s="13"/>
    </row>
    <row r="363" spans="10:10" x14ac:dyDescent="0.2">
      <c r="J363" s="13"/>
    </row>
    <row r="364" spans="10:10" x14ac:dyDescent="0.2">
      <c r="J364" s="13"/>
    </row>
    <row r="365" spans="10:10" x14ac:dyDescent="0.2">
      <c r="J365" s="13"/>
    </row>
    <row r="366" spans="10:10" x14ac:dyDescent="0.2">
      <c r="J366" s="13"/>
    </row>
    <row r="367" spans="10:10" x14ac:dyDescent="0.2">
      <c r="J367" s="13"/>
    </row>
    <row r="368" spans="10:10" x14ac:dyDescent="0.2">
      <c r="J368" s="13"/>
    </row>
    <row r="369" spans="10:10" x14ac:dyDescent="0.2">
      <c r="J369" s="13"/>
    </row>
    <row r="370" spans="10:10" x14ac:dyDescent="0.2">
      <c r="J370" s="13"/>
    </row>
    <row r="371" spans="10:10" x14ac:dyDescent="0.2">
      <c r="J371" s="13"/>
    </row>
    <row r="372" spans="10:10" x14ac:dyDescent="0.2">
      <c r="J372" s="13"/>
    </row>
    <row r="373" spans="10:10" x14ac:dyDescent="0.2">
      <c r="J373" s="13"/>
    </row>
    <row r="374" spans="10:10" x14ac:dyDescent="0.2">
      <c r="J374" s="13"/>
    </row>
    <row r="375" spans="10:10" x14ac:dyDescent="0.2">
      <c r="J375" s="13"/>
    </row>
    <row r="376" spans="10:10" x14ac:dyDescent="0.2">
      <c r="J376" s="13"/>
    </row>
    <row r="377" spans="10:10" x14ac:dyDescent="0.2">
      <c r="J377" s="13"/>
    </row>
    <row r="378" spans="10:10" x14ac:dyDescent="0.2">
      <c r="J378" s="13"/>
    </row>
    <row r="379" spans="10:10" x14ac:dyDescent="0.2">
      <c r="J379" s="13"/>
    </row>
    <row r="380" spans="10:10" x14ac:dyDescent="0.2">
      <c r="J380" s="13"/>
    </row>
    <row r="381" spans="10:10" x14ac:dyDescent="0.2">
      <c r="J381" s="13"/>
    </row>
    <row r="382" spans="10:10" x14ac:dyDescent="0.2">
      <c r="J382" s="13"/>
    </row>
    <row r="383" spans="10:10" x14ac:dyDescent="0.2">
      <c r="J383" s="13"/>
    </row>
    <row r="384" spans="10:10" x14ac:dyDescent="0.2">
      <c r="J384" s="13"/>
    </row>
    <row r="385" spans="10:10" x14ac:dyDescent="0.2">
      <c r="J385" s="13"/>
    </row>
    <row r="386" spans="10:10" x14ac:dyDescent="0.2">
      <c r="J386" s="13"/>
    </row>
    <row r="387" spans="10:10" x14ac:dyDescent="0.2">
      <c r="J387" s="13"/>
    </row>
    <row r="388" spans="10:10" x14ac:dyDescent="0.2">
      <c r="J388" s="13"/>
    </row>
    <row r="389" spans="10:10" x14ac:dyDescent="0.2">
      <c r="J389" s="13"/>
    </row>
    <row r="390" spans="10:10" x14ac:dyDescent="0.2">
      <c r="J390" s="13"/>
    </row>
    <row r="391" spans="10:10" x14ac:dyDescent="0.2">
      <c r="J391" s="13"/>
    </row>
    <row r="392" spans="10:10" x14ac:dyDescent="0.2">
      <c r="J392" s="13"/>
    </row>
    <row r="393" spans="10:10" x14ac:dyDescent="0.2">
      <c r="J393" s="13"/>
    </row>
    <row r="394" spans="10:10" x14ac:dyDescent="0.2">
      <c r="J394" s="13"/>
    </row>
    <row r="395" spans="10:10" x14ac:dyDescent="0.2">
      <c r="J395" s="13"/>
    </row>
    <row r="396" spans="10:10" x14ac:dyDescent="0.2">
      <c r="J396" s="13"/>
    </row>
    <row r="397" spans="10:10" x14ac:dyDescent="0.2">
      <c r="J397" s="13"/>
    </row>
    <row r="398" spans="10:10" x14ac:dyDescent="0.2">
      <c r="J398" s="13"/>
    </row>
    <row r="399" spans="10:10" x14ac:dyDescent="0.2">
      <c r="J399" s="13"/>
    </row>
    <row r="400" spans="10:10" x14ac:dyDescent="0.2">
      <c r="J400" s="13"/>
    </row>
    <row r="401" spans="10:10" x14ac:dyDescent="0.2">
      <c r="J401" s="13"/>
    </row>
    <row r="402" spans="10:10" x14ac:dyDescent="0.2">
      <c r="J402" s="13"/>
    </row>
    <row r="403" spans="10:10" x14ac:dyDescent="0.2">
      <c r="J403" s="13"/>
    </row>
    <row r="404" spans="10:10" x14ac:dyDescent="0.2">
      <c r="J404" s="13"/>
    </row>
    <row r="405" spans="10:10" x14ac:dyDescent="0.2">
      <c r="J405" s="13"/>
    </row>
    <row r="406" spans="10:10" x14ac:dyDescent="0.2">
      <c r="J406" s="13"/>
    </row>
    <row r="407" spans="10:10" x14ac:dyDescent="0.2">
      <c r="J407" s="13"/>
    </row>
    <row r="408" spans="10:10" x14ac:dyDescent="0.2">
      <c r="J408" s="13"/>
    </row>
    <row r="409" spans="10:10" x14ac:dyDescent="0.2">
      <c r="J409" s="13"/>
    </row>
    <row r="410" spans="10:10" x14ac:dyDescent="0.2">
      <c r="J410" s="13"/>
    </row>
    <row r="411" spans="10:10" x14ac:dyDescent="0.2">
      <c r="J411" s="13"/>
    </row>
    <row r="412" spans="10:10" x14ac:dyDescent="0.2">
      <c r="J412" s="13"/>
    </row>
    <row r="413" spans="10:10" x14ac:dyDescent="0.2">
      <c r="J413" s="13"/>
    </row>
    <row r="414" spans="10:10" x14ac:dyDescent="0.2">
      <c r="J414" s="13"/>
    </row>
    <row r="415" spans="10:10" x14ac:dyDescent="0.2">
      <c r="J415" s="13"/>
    </row>
    <row r="416" spans="10:10" x14ac:dyDescent="0.2">
      <c r="J416" s="13"/>
    </row>
    <row r="417" spans="10:10" x14ac:dyDescent="0.2">
      <c r="J417" s="13"/>
    </row>
    <row r="418" spans="10:10" x14ac:dyDescent="0.2">
      <c r="J418" s="13"/>
    </row>
    <row r="419" spans="10:10" x14ac:dyDescent="0.2">
      <c r="J419" s="13"/>
    </row>
    <row r="420" spans="10:10" x14ac:dyDescent="0.2">
      <c r="J420" s="13"/>
    </row>
    <row r="421" spans="10:10" x14ac:dyDescent="0.2">
      <c r="J421" s="13"/>
    </row>
    <row r="422" spans="10:10" x14ac:dyDescent="0.2">
      <c r="J422" s="13"/>
    </row>
    <row r="423" spans="10:10" x14ac:dyDescent="0.2">
      <c r="J423" s="13"/>
    </row>
    <row r="424" spans="10:10" x14ac:dyDescent="0.2">
      <c r="J424" s="13"/>
    </row>
    <row r="425" spans="10:10" x14ac:dyDescent="0.2">
      <c r="J425" s="13"/>
    </row>
    <row r="426" spans="10:10" x14ac:dyDescent="0.2">
      <c r="J426" s="13"/>
    </row>
    <row r="427" spans="10:10" x14ac:dyDescent="0.2">
      <c r="J427" s="13"/>
    </row>
    <row r="428" spans="10:10" x14ac:dyDescent="0.2">
      <c r="J428" s="13"/>
    </row>
    <row r="429" spans="10:10" x14ac:dyDescent="0.2">
      <c r="J429" s="13"/>
    </row>
    <row r="430" spans="10:10" x14ac:dyDescent="0.2">
      <c r="J430" s="13"/>
    </row>
    <row r="431" spans="10:10" x14ac:dyDescent="0.2">
      <c r="J431" s="13"/>
    </row>
    <row r="432" spans="10:10" x14ac:dyDescent="0.2">
      <c r="J432" s="13"/>
    </row>
    <row r="433" spans="10:10" x14ac:dyDescent="0.2">
      <c r="J433" s="13"/>
    </row>
    <row r="434" spans="10:10" x14ac:dyDescent="0.2">
      <c r="J434" s="13"/>
    </row>
    <row r="435" spans="10:10" x14ac:dyDescent="0.2">
      <c r="J435" s="13"/>
    </row>
    <row r="436" spans="10:10" x14ac:dyDescent="0.2">
      <c r="J436" s="13"/>
    </row>
    <row r="437" spans="10:10" x14ac:dyDescent="0.2">
      <c r="J437" s="13"/>
    </row>
    <row r="438" spans="10:10" x14ac:dyDescent="0.2">
      <c r="J438" s="13"/>
    </row>
    <row r="439" spans="10:10" x14ac:dyDescent="0.2">
      <c r="J439" s="13"/>
    </row>
    <row r="440" spans="10:10" x14ac:dyDescent="0.2">
      <c r="J440" s="13"/>
    </row>
    <row r="441" spans="10:10" x14ac:dyDescent="0.2">
      <c r="J441" s="13"/>
    </row>
    <row r="442" spans="10:10" x14ac:dyDescent="0.2">
      <c r="J442" s="13"/>
    </row>
    <row r="443" spans="10:10" x14ac:dyDescent="0.2">
      <c r="J443" s="13"/>
    </row>
    <row r="444" spans="10:10" x14ac:dyDescent="0.2">
      <c r="J444" s="13"/>
    </row>
    <row r="445" spans="10:10" x14ac:dyDescent="0.2">
      <c r="J445" s="13"/>
    </row>
    <row r="446" spans="10:10" x14ac:dyDescent="0.2">
      <c r="J446" s="13"/>
    </row>
    <row r="447" spans="10:10" x14ac:dyDescent="0.2">
      <c r="J447" s="13"/>
    </row>
    <row r="448" spans="10:10" x14ac:dyDescent="0.2">
      <c r="J448" s="13"/>
    </row>
    <row r="449" spans="10:10" x14ac:dyDescent="0.2">
      <c r="J449" s="13"/>
    </row>
    <row r="450" spans="10:10" x14ac:dyDescent="0.2">
      <c r="J450" s="13"/>
    </row>
    <row r="451" spans="10:10" x14ac:dyDescent="0.2">
      <c r="J451" s="13"/>
    </row>
    <row r="452" spans="10:10" x14ac:dyDescent="0.2">
      <c r="J452" s="13"/>
    </row>
    <row r="453" spans="10:10" x14ac:dyDescent="0.2">
      <c r="J453" s="13"/>
    </row>
    <row r="454" spans="10:10" x14ac:dyDescent="0.2">
      <c r="J454" s="13"/>
    </row>
    <row r="455" spans="10:10" x14ac:dyDescent="0.2">
      <c r="J455" s="13"/>
    </row>
    <row r="456" spans="10:10" x14ac:dyDescent="0.2">
      <c r="J456" s="13"/>
    </row>
    <row r="457" spans="10:10" x14ac:dyDescent="0.2">
      <c r="J457" s="13"/>
    </row>
    <row r="458" spans="10:10" x14ac:dyDescent="0.2">
      <c r="J458" s="13"/>
    </row>
    <row r="459" spans="10:10" x14ac:dyDescent="0.2">
      <c r="J459" s="13"/>
    </row>
    <row r="460" spans="10:10" x14ac:dyDescent="0.2">
      <c r="J460" s="13"/>
    </row>
    <row r="461" spans="10:10" x14ac:dyDescent="0.2">
      <c r="J461" s="13"/>
    </row>
    <row r="462" spans="10:10" x14ac:dyDescent="0.2">
      <c r="J462" s="13"/>
    </row>
    <row r="463" spans="10:10" x14ac:dyDescent="0.2">
      <c r="J463" s="13"/>
    </row>
    <row r="464" spans="10:10" x14ac:dyDescent="0.2">
      <c r="J464" s="13"/>
    </row>
    <row r="465" spans="10:10" x14ac:dyDescent="0.2">
      <c r="J465" s="13"/>
    </row>
    <row r="466" spans="10:10" x14ac:dyDescent="0.2">
      <c r="J466" s="13"/>
    </row>
    <row r="467" spans="10:10" x14ac:dyDescent="0.2">
      <c r="J467" s="13"/>
    </row>
    <row r="468" spans="10:10" x14ac:dyDescent="0.2">
      <c r="J468" s="13"/>
    </row>
    <row r="469" spans="10:10" x14ac:dyDescent="0.2">
      <c r="J469" s="13"/>
    </row>
    <row r="470" spans="10:10" x14ac:dyDescent="0.2">
      <c r="J470" s="13"/>
    </row>
    <row r="471" spans="10:10" x14ac:dyDescent="0.2">
      <c r="J471" s="13"/>
    </row>
    <row r="472" spans="10:10" x14ac:dyDescent="0.2">
      <c r="J472" s="13"/>
    </row>
    <row r="473" spans="10:10" x14ac:dyDescent="0.2">
      <c r="J473" s="13"/>
    </row>
    <row r="474" spans="10:10" x14ac:dyDescent="0.2">
      <c r="J474" s="13"/>
    </row>
    <row r="475" spans="10:10" x14ac:dyDescent="0.2">
      <c r="J475" s="13"/>
    </row>
    <row r="476" spans="10:10" x14ac:dyDescent="0.2">
      <c r="J476" s="13"/>
    </row>
    <row r="477" spans="10:10" x14ac:dyDescent="0.2">
      <c r="J477" s="13"/>
    </row>
    <row r="478" spans="10:10" x14ac:dyDescent="0.2">
      <c r="J478" s="13"/>
    </row>
    <row r="479" spans="10:10" x14ac:dyDescent="0.2">
      <c r="J479" s="13"/>
    </row>
    <row r="480" spans="10:10" x14ac:dyDescent="0.2">
      <c r="J480" s="13"/>
    </row>
    <row r="481" spans="10:10" x14ac:dyDescent="0.2">
      <c r="J481" s="13"/>
    </row>
    <row r="482" spans="10:10" x14ac:dyDescent="0.2">
      <c r="J482" s="13"/>
    </row>
    <row r="483" spans="10:10" x14ac:dyDescent="0.2">
      <c r="J483" s="13"/>
    </row>
    <row r="484" spans="10:10" x14ac:dyDescent="0.2">
      <c r="J484" s="13"/>
    </row>
    <row r="485" spans="10:10" x14ac:dyDescent="0.2">
      <c r="J485" s="13"/>
    </row>
    <row r="486" spans="10:10" x14ac:dyDescent="0.2">
      <c r="J486" s="13"/>
    </row>
    <row r="487" spans="10:10" x14ac:dyDescent="0.2">
      <c r="J487" s="13"/>
    </row>
    <row r="488" spans="10:10" x14ac:dyDescent="0.2">
      <c r="J488" s="13"/>
    </row>
    <row r="489" spans="10:10" x14ac:dyDescent="0.2">
      <c r="J489" s="13"/>
    </row>
    <row r="490" spans="10:10" x14ac:dyDescent="0.2">
      <c r="J490" s="13"/>
    </row>
    <row r="491" spans="10:10" x14ac:dyDescent="0.2">
      <c r="J491" s="13"/>
    </row>
    <row r="492" spans="10:10" x14ac:dyDescent="0.2">
      <c r="J492" s="13"/>
    </row>
    <row r="493" spans="10:10" x14ac:dyDescent="0.2">
      <c r="J493" s="13"/>
    </row>
    <row r="494" spans="10:10" x14ac:dyDescent="0.2">
      <c r="J494" s="13"/>
    </row>
    <row r="495" spans="10:10" x14ac:dyDescent="0.2">
      <c r="J495" s="13"/>
    </row>
    <row r="496" spans="10:10" x14ac:dyDescent="0.2">
      <c r="J496" s="13"/>
    </row>
    <row r="497" spans="10:10" x14ac:dyDescent="0.2">
      <c r="J497" s="13"/>
    </row>
    <row r="498" spans="10:10" x14ac:dyDescent="0.2">
      <c r="J498" s="13"/>
    </row>
    <row r="499" spans="10:10" x14ac:dyDescent="0.2">
      <c r="J499" s="13"/>
    </row>
    <row r="500" spans="10:10" x14ac:dyDescent="0.2">
      <c r="J500" s="13"/>
    </row>
    <row r="501" spans="10:10" x14ac:dyDescent="0.2">
      <c r="J501" s="13"/>
    </row>
    <row r="502" spans="10:10" x14ac:dyDescent="0.2">
      <c r="J502" s="13"/>
    </row>
    <row r="503" spans="10:10" x14ac:dyDescent="0.2">
      <c r="J503" s="13"/>
    </row>
    <row r="504" spans="10:10" x14ac:dyDescent="0.2">
      <c r="J504" s="13"/>
    </row>
    <row r="505" spans="10:10" x14ac:dyDescent="0.2">
      <c r="J505" s="13"/>
    </row>
    <row r="506" spans="10:10" x14ac:dyDescent="0.2">
      <c r="J506" s="13"/>
    </row>
    <row r="507" spans="10:10" x14ac:dyDescent="0.2">
      <c r="J507" s="13"/>
    </row>
    <row r="508" spans="10:10" x14ac:dyDescent="0.2">
      <c r="J508" s="13"/>
    </row>
    <row r="509" spans="10:10" x14ac:dyDescent="0.2">
      <c r="J509" s="13"/>
    </row>
    <row r="510" spans="10:10" x14ac:dyDescent="0.2">
      <c r="J510" s="13"/>
    </row>
    <row r="511" spans="10:10" x14ac:dyDescent="0.2">
      <c r="J511" s="13"/>
    </row>
    <row r="512" spans="10:10" x14ac:dyDescent="0.2">
      <c r="J512" s="13"/>
    </row>
    <row r="513" spans="10:10" x14ac:dyDescent="0.2">
      <c r="J513" s="13"/>
    </row>
    <row r="514" spans="10:10" x14ac:dyDescent="0.2">
      <c r="J514" s="13"/>
    </row>
    <row r="515" spans="10:10" x14ac:dyDescent="0.2">
      <c r="J515" s="13"/>
    </row>
    <row r="516" spans="10:10" x14ac:dyDescent="0.2">
      <c r="J516" s="13"/>
    </row>
    <row r="517" spans="10:10" x14ac:dyDescent="0.2">
      <c r="J517" s="13"/>
    </row>
    <row r="518" spans="10:10" x14ac:dyDescent="0.2">
      <c r="J518" s="13"/>
    </row>
    <row r="519" spans="10:10" x14ac:dyDescent="0.2">
      <c r="J519" s="13"/>
    </row>
    <row r="520" spans="10:10" x14ac:dyDescent="0.2">
      <c r="J520" s="13"/>
    </row>
    <row r="521" spans="10:10" x14ac:dyDescent="0.2">
      <c r="J521" s="13"/>
    </row>
    <row r="522" spans="10:10" x14ac:dyDescent="0.2">
      <c r="J522" s="13"/>
    </row>
    <row r="523" spans="10:10" x14ac:dyDescent="0.2">
      <c r="J523" s="13"/>
    </row>
    <row r="524" spans="10:10" x14ac:dyDescent="0.2">
      <c r="J524" s="13"/>
    </row>
    <row r="525" spans="10:10" x14ac:dyDescent="0.2">
      <c r="J525" s="13"/>
    </row>
    <row r="526" spans="10:10" x14ac:dyDescent="0.2">
      <c r="J526" s="13"/>
    </row>
    <row r="527" spans="10:10" x14ac:dyDescent="0.2">
      <c r="J527" s="13"/>
    </row>
    <row r="528" spans="10:10" x14ac:dyDescent="0.2">
      <c r="J528" s="13"/>
    </row>
    <row r="529" spans="10:10" x14ac:dyDescent="0.2">
      <c r="J529" s="13"/>
    </row>
    <row r="530" spans="10:10" x14ac:dyDescent="0.2">
      <c r="J530" s="13"/>
    </row>
    <row r="531" spans="10:10" x14ac:dyDescent="0.2">
      <c r="J531" s="13"/>
    </row>
    <row r="532" spans="10:10" x14ac:dyDescent="0.2">
      <c r="J532" s="13"/>
    </row>
    <row r="533" spans="10:10" x14ac:dyDescent="0.2">
      <c r="J533" s="13"/>
    </row>
    <row r="534" spans="10:10" x14ac:dyDescent="0.2">
      <c r="J534" s="13"/>
    </row>
    <row r="535" spans="10:10" x14ac:dyDescent="0.2">
      <c r="J535" s="13"/>
    </row>
    <row r="536" spans="10:10" x14ac:dyDescent="0.2">
      <c r="J536" s="13"/>
    </row>
    <row r="537" spans="10:10" x14ac:dyDescent="0.2">
      <c r="J537" s="13"/>
    </row>
    <row r="538" spans="10:10" x14ac:dyDescent="0.2">
      <c r="J538" s="13"/>
    </row>
    <row r="539" spans="10:10" x14ac:dyDescent="0.2">
      <c r="J539" s="13"/>
    </row>
    <row r="540" spans="10:10" x14ac:dyDescent="0.2">
      <c r="J540" s="13"/>
    </row>
    <row r="541" spans="10:10" x14ac:dyDescent="0.2">
      <c r="J541" s="13"/>
    </row>
    <row r="542" spans="10:10" x14ac:dyDescent="0.2">
      <c r="J542" s="13"/>
    </row>
    <row r="543" spans="10:10" x14ac:dyDescent="0.2">
      <c r="J543" s="13"/>
    </row>
    <row r="544" spans="10:10" x14ac:dyDescent="0.2">
      <c r="J544" s="13"/>
    </row>
    <row r="545" spans="10:10" x14ac:dyDescent="0.2">
      <c r="J545" s="13"/>
    </row>
    <row r="546" spans="10:10" x14ac:dyDescent="0.2">
      <c r="J546" s="13"/>
    </row>
    <row r="547" spans="10:10" x14ac:dyDescent="0.2">
      <c r="J547" s="13"/>
    </row>
    <row r="548" spans="10:10" x14ac:dyDescent="0.2">
      <c r="J548" s="13"/>
    </row>
    <row r="549" spans="10:10" x14ac:dyDescent="0.2">
      <c r="J549" s="13"/>
    </row>
    <row r="550" spans="10:10" x14ac:dyDescent="0.2">
      <c r="J550" s="13"/>
    </row>
    <row r="551" spans="10:10" x14ac:dyDescent="0.2">
      <c r="J551" s="13"/>
    </row>
    <row r="552" spans="10:10" x14ac:dyDescent="0.2">
      <c r="J552" s="13"/>
    </row>
    <row r="553" spans="10:10" x14ac:dyDescent="0.2">
      <c r="J553" s="13"/>
    </row>
    <row r="554" spans="10:10" x14ac:dyDescent="0.2">
      <c r="J554" s="13"/>
    </row>
    <row r="555" spans="10:10" x14ac:dyDescent="0.2">
      <c r="J555" s="13"/>
    </row>
    <row r="556" spans="10:10" x14ac:dyDescent="0.2">
      <c r="J556" s="13"/>
    </row>
    <row r="557" spans="10:10" x14ac:dyDescent="0.2">
      <c r="J557" s="13"/>
    </row>
    <row r="558" spans="10:10" x14ac:dyDescent="0.2">
      <c r="J558" s="13"/>
    </row>
    <row r="559" spans="10:10" x14ac:dyDescent="0.2">
      <c r="J559" s="13"/>
    </row>
    <row r="560" spans="10:10" x14ac:dyDescent="0.2">
      <c r="J560" s="13"/>
    </row>
    <row r="561" spans="10:10" x14ac:dyDescent="0.2">
      <c r="J561" s="13"/>
    </row>
    <row r="562" spans="10:10" x14ac:dyDescent="0.2">
      <c r="J562" s="13"/>
    </row>
    <row r="563" spans="10:10" x14ac:dyDescent="0.2">
      <c r="J563" s="13"/>
    </row>
    <row r="564" spans="10:10" x14ac:dyDescent="0.2">
      <c r="J564" s="13"/>
    </row>
    <row r="565" spans="10:10" x14ac:dyDescent="0.2">
      <c r="J565" s="13"/>
    </row>
    <row r="566" spans="10:10" x14ac:dyDescent="0.2">
      <c r="J566" s="13"/>
    </row>
    <row r="567" spans="10:10" x14ac:dyDescent="0.2">
      <c r="J567" s="13"/>
    </row>
    <row r="568" spans="10:10" x14ac:dyDescent="0.2">
      <c r="J568" s="13"/>
    </row>
    <row r="569" spans="10:10" x14ac:dyDescent="0.2">
      <c r="J569" s="13"/>
    </row>
    <row r="570" spans="10:10" x14ac:dyDescent="0.2">
      <c r="J570" s="13"/>
    </row>
    <row r="571" spans="10:10" x14ac:dyDescent="0.2">
      <c r="J571" s="13"/>
    </row>
    <row r="572" spans="10:10" x14ac:dyDescent="0.2">
      <c r="J572" s="13"/>
    </row>
    <row r="573" spans="10:10" x14ac:dyDescent="0.2">
      <c r="J573" s="13"/>
    </row>
    <row r="574" spans="10:10" x14ac:dyDescent="0.2">
      <c r="J574" s="13"/>
    </row>
    <row r="575" spans="10:10" x14ac:dyDescent="0.2">
      <c r="J575" s="13"/>
    </row>
    <row r="576" spans="10:10" x14ac:dyDescent="0.2">
      <c r="J576" s="13"/>
    </row>
    <row r="577" spans="10:10" x14ac:dyDescent="0.2">
      <c r="J577" s="13"/>
    </row>
    <row r="578" spans="10:10" x14ac:dyDescent="0.2">
      <c r="J578" s="13"/>
    </row>
    <row r="579" spans="10:10" x14ac:dyDescent="0.2">
      <c r="J579" s="13"/>
    </row>
    <row r="580" spans="10:10" x14ac:dyDescent="0.2">
      <c r="J580" s="13"/>
    </row>
    <row r="581" spans="10:10" x14ac:dyDescent="0.2">
      <c r="J581" s="13"/>
    </row>
    <row r="582" spans="10:10" x14ac:dyDescent="0.2">
      <c r="J582" s="13"/>
    </row>
    <row r="583" spans="10:10" x14ac:dyDescent="0.2">
      <c r="J583" s="13"/>
    </row>
    <row r="584" spans="10:10" x14ac:dyDescent="0.2">
      <c r="J584" s="13"/>
    </row>
    <row r="585" spans="10:10" x14ac:dyDescent="0.2">
      <c r="J585" s="13"/>
    </row>
    <row r="586" spans="10:10" x14ac:dyDescent="0.2">
      <c r="J586" s="13"/>
    </row>
    <row r="587" spans="10:10" x14ac:dyDescent="0.2">
      <c r="J587" s="13"/>
    </row>
    <row r="588" spans="10:10" x14ac:dyDescent="0.2">
      <c r="J588" s="13"/>
    </row>
    <row r="589" spans="10:10" x14ac:dyDescent="0.2">
      <c r="J589" s="13"/>
    </row>
    <row r="590" spans="10:10" x14ac:dyDescent="0.2">
      <c r="J590" s="13"/>
    </row>
    <row r="591" spans="10:10" x14ac:dyDescent="0.2">
      <c r="J591" s="13"/>
    </row>
    <row r="592" spans="10:10" x14ac:dyDescent="0.2">
      <c r="J592" s="13"/>
    </row>
    <row r="593" spans="10:10" x14ac:dyDescent="0.2">
      <c r="J593" s="13"/>
    </row>
    <row r="594" spans="10:10" x14ac:dyDescent="0.2">
      <c r="J594" s="13"/>
    </row>
    <row r="595" spans="10:10" x14ac:dyDescent="0.2">
      <c r="J595" s="13"/>
    </row>
    <row r="596" spans="10:10" x14ac:dyDescent="0.2">
      <c r="J596" s="13"/>
    </row>
    <row r="597" spans="10:10" x14ac:dyDescent="0.2">
      <c r="J597" s="13"/>
    </row>
    <row r="598" spans="10:10" x14ac:dyDescent="0.2">
      <c r="J598" s="13"/>
    </row>
    <row r="599" spans="10:10" x14ac:dyDescent="0.2">
      <c r="J599" s="13"/>
    </row>
    <row r="600" spans="10:10" x14ac:dyDescent="0.2">
      <c r="J600" s="13"/>
    </row>
    <row r="601" spans="10:10" x14ac:dyDescent="0.2">
      <c r="J601" s="13"/>
    </row>
    <row r="602" spans="10:10" x14ac:dyDescent="0.2">
      <c r="J602" s="13"/>
    </row>
    <row r="603" spans="10:10" x14ac:dyDescent="0.2">
      <c r="J603" s="13"/>
    </row>
    <row r="604" spans="10:10" x14ac:dyDescent="0.2">
      <c r="J604" s="13"/>
    </row>
    <row r="605" spans="10:10" x14ac:dyDescent="0.2">
      <c r="J605" s="13"/>
    </row>
    <row r="606" spans="10:10" x14ac:dyDescent="0.2">
      <c r="J606" s="13"/>
    </row>
    <row r="607" spans="10:10" x14ac:dyDescent="0.2">
      <c r="J607" s="13"/>
    </row>
    <row r="608" spans="10:10" x14ac:dyDescent="0.2">
      <c r="J608" s="13"/>
    </row>
    <row r="609" spans="10:10" x14ac:dyDescent="0.2">
      <c r="J609" s="13"/>
    </row>
    <row r="610" spans="10:10" x14ac:dyDescent="0.2">
      <c r="J610" s="13"/>
    </row>
    <row r="611" spans="10:10" x14ac:dyDescent="0.2">
      <c r="J611" s="13"/>
    </row>
    <row r="612" spans="10:10" x14ac:dyDescent="0.2">
      <c r="J612" s="13"/>
    </row>
    <row r="613" spans="10:10" x14ac:dyDescent="0.2">
      <c r="J613" s="13"/>
    </row>
    <row r="614" spans="10:10" x14ac:dyDescent="0.2">
      <c r="J614" s="13"/>
    </row>
    <row r="615" spans="10:10" x14ac:dyDescent="0.2">
      <c r="J615" s="13"/>
    </row>
    <row r="616" spans="10:10" x14ac:dyDescent="0.2">
      <c r="J616" s="13"/>
    </row>
    <row r="617" spans="10:10" x14ac:dyDescent="0.2">
      <c r="J617" s="13"/>
    </row>
    <row r="618" spans="10:10" x14ac:dyDescent="0.2">
      <c r="J618" s="13"/>
    </row>
    <row r="619" spans="10:10" x14ac:dyDescent="0.2">
      <c r="J619" s="13"/>
    </row>
    <row r="620" spans="10:10" x14ac:dyDescent="0.2">
      <c r="J620" s="13"/>
    </row>
    <row r="621" spans="10:10" x14ac:dyDescent="0.2">
      <c r="J621" s="13"/>
    </row>
    <row r="622" spans="10:10" x14ac:dyDescent="0.2">
      <c r="J622" s="13"/>
    </row>
    <row r="623" spans="10:10" x14ac:dyDescent="0.2">
      <c r="J623" s="13"/>
    </row>
    <row r="624" spans="10:10" x14ac:dyDescent="0.2">
      <c r="J624" s="13"/>
    </row>
    <row r="625" spans="10:10" x14ac:dyDescent="0.2">
      <c r="J625" s="13"/>
    </row>
    <row r="626" spans="10:10" x14ac:dyDescent="0.2">
      <c r="J626" s="13"/>
    </row>
    <row r="627" spans="10:10" x14ac:dyDescent="0.2">
      <c r="J627" s="13"/>
    </row>
    <row r="628" spans="10:10" x14ac:dyDescent="0.2">
      <c r="J628" s="13"/>
    </row>
    <row r="629" spans="10:10" x14ac:dyDescent="0.2">
      <c r="J629" s="13"/>
    </row>
    <row r="630" spans="10:10" x14ac:dyDescent="0.2">
      <c r="J630" s="13"/>
    </row>
    <row r="631" spans="10:10" x14ac:dyDescent="0.2">
      <c r="J631" s="13"/>
    </row>
    <row r="632" spans="10:10" x14ac:dyDescent="0.2">
      <c r="J632" s="13"/>
    </row>
    <row r="633" spans="10:10" x14ac:dyDescent="0.2">
      <c r="J633" s="13"/>
    </row>
    <row r="634" spans="10:10" x14ac:dyDescent="0.2">
      <c r="J634" s="13"/>
    </row>
    <row r="635" spans="10:10" x14ac:dyDescent="0.2">
      <c r="J635" s="13"/>
    </row>
    <row r="636" spans="10:10" x14ac:dyDescent="0.2">
      <c r="J636" s="13"/>
    </row>
    <row r="637" spans="10:10" x14ac:dyDescent="0.2">
      <c r="J637" s="13"/>
    </row>
    <row r="638" spans="10:10" x14ac:dyDescent="0.2">
      <c r="J638" s="13"/>
    </row>
    <row r="639" spans="10:10" x14ac:dyDescent="0.2">
      <c r="J639" s="13"/>
    </row>
    <row r="640" spans="10:10" x14ac:dyDescent="0.2">
      <c r="J640" s="13"/>
    </row>
    <row r="641" spans="10:10" x14ac:dyDescent="0.2">
      <c r="J641" s="13"/>
    </row>
    <row r="642" spans="10:10" x14ac:dyDescent="0.2">
      <c r="J642" s="13"/>
    </row>
    <row r="643" spans="10:10" x14ac:dyDescent="0.2">
      <c r="J643" s="13"/>
    </row>
  </sheetData>
  <sheetProtection sheet="1"/>
  <mergeCells count="22">
    <mergeCell ref="B56:C56"/>
    <mergeCell ref="D10:F10"/>
    <mergeCell ref="B52:C52"/>
    <mergeCell ref="B55:C55"/>
    <mergeCell ref="C9:F9"/>
    <mergeCell ref="C10:C11"/>
    <mergeCell ref="E55:F55"/>
    <mergeCell ref="E56:F56"/>
    <mergeCell ref="H9:H11"/>
    <mergeCell ref="E53:F53"/>
    <mergeCell ref="G9:G11"/>
    <mergeCell ref="A3:F3"/>
    <mergeCell ref="B53:C53"/>
    <mergeCell ref="A4:F4"/>
    <mergeCell ref="E1:F1"/>
    <mergeCell ref="A6:F6"/>
    <mergeCell ref="A7:F7"/>
    <mergeCell ref="E52:F52"/>
    <mergeCell ref="A2:F2"/>
    <mergeCell ref="B9:B11"/>
    <mergeCell ref="A9:A11"/>
    <mergeCell ref="A50:D50"/>
  </mergeCells>
  <phoneticPr fontId="0" type="noConversion"/>
  <dataValidations count="1">
    <dataValidation type="list" allowBlank="1" showInputMessage="1" showErrorMessage="1" promptTitle="НАИМЕНОВАНИЕ ИКСРФ" prompt="НАИМЕНОВАНИЕ ИКСРФ заполняется из выпадающего списка" sqref="A3:F3">
      <formula1>$I$1:$I$85</formula1>
    </dataValidation>
  </dataValidations>
  <pageMargins left="0.39370078740157483" right="0.19685039370078741" top="0.59055118110236227" bottom="0.39370078740157483" header="0.31496062992125984" footer="0.31496062992125984"/>
  <pageSetup paperSize="9" orientation="landscape" blackAndWhite="1" r:id="rId1"/>
  <headerFooter alignWithMargins="0"/>
  <rowBreaks count="2" manualBreakCount="2">
    <brk id="23" max="6" man="1"/>
    <brk id="36" max="7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EL76"/>
  <sheetViews>
    <sheetView topLeftCell="A25" workbookViewId="0">
      <selection activeCell="C21" sqref="C21"/>
    </sheetView>
  </sheetViews>
  <sheetFormatPr defaultColWidth="9.140625" defaultRowHeight="12.75" x14ac:dyDescent="0.2"/>
  <cols>
    <col min="1" max="1" width="43.140625" style="830" customWidth="1"/>
    <col min="2" max="2" width="4.28515625" style="830" customWidth="1"/>
    <col min="3" max="3" width="12" style="830" customWidth="1"/>
    <col min="4" max="4" width="8.140625" style="830" customWidth="1"/>
    <col min="5" max="5" width="7.7109375" style="830" customWidth="1"/>
    <col min="6" max="6" width="7.85546875" style="830" customWidth="1"/>
    <col min="7" max="7" width="8.5703125" style="830" customWidth="1"/>
    <col min="8" max="10" width="8.140625" style="830" customWidth="1"/>
    <col min="11" max="11" width="8.28515625" style="830" customWidth="1"/>
    <col min="12" max="12" width="7.85546875" style="830" customWidth="1"/>
    <col min="13" max="13" width="8.140625" style="830" customWidth="1"/>
    <col min="14" max="14" width="8.5703125" style="830" customWidth="1"/>
    <col min="15" max="16384" width="9.140625" style="830"/>
  </cols>
  <sheetData>
    <row r="1" spans="1:142" ht="13.5" customHeight="1" x14ac:dyDescent="0.2">
      <c r="J1" s="831"/>
      <c r="K1" s="831"/>
      <c r="L1" s="831"/>
      <c r="M1" s="831"/>
      <c r="N1" s="831" t="s">
        <v>822</v>
      </c>
    </row>
    <row r="2" spans="1:142" ht="34.5" customHeight="1" x14ac:dyDescent="0.2">
      <c r="A2" s="1162" t="s">
        <v>1374</v>
      </c>
      <c r="B2" s="1162"/>
      <c r="C2" s="1162"/>
      <c r="D2" s="1162"/>
      <c r="E2" s="1162"/>
      <c r="F2" s="1162"/>
      <c r="G2" s="1162"/>
      <c r="H2" s="1162"/>
      <c r="I2" s="1162"/>
      <c r="J2" s="1162"/>
      <c r="K2" s="1162"/>
      <c r="L2" s="1162"/>
      <c r="M2" s="1162"/>
      <c r="N2" s="1162"/>
    </row>
    <row r="3" spans="1:142" s="1010" customFormat="1" ht="46.9" customHeight="1" x14ac:dyDescent="0.2">
      <c r="A3" s="1094"/>
      <c r="B3" s="1162" t="s">
        <v>1375</v>
      </c>
      <c r="C3" s="1164"/>
      <c r="D3" s="1164"/>
      <c r="E3" s="1164"/>
      <c r="F3" s="1164"/>
      <c r="G3" s="1164"/>
      <c r="H3" s="1164"/>
      <c r="I3" s="1164"/>
      <c r="J3" s="1164"/>
      <c r="K3" s="1164"/>
      <c r="L3" s="1164"/>
      <c r="M3" s="1094"/>
      <c r="N3" s="1094"/>
      <c r="O3" s="830"/>
      <c r="P3" s="830"/>
      <c r="Q3" s="830"/>
      <c r="R3" s="830"/>
      <c r="S3" s="830"/>
      <c r="T3" s="830"/>
      <c r="U3" s="830"/>
      <c r="V3" s="830"/>
      <c r="W3" s="830"/>
      <c r="X3" s="830"/>
      <c r="Y3" s="830"/>
      <c r="Z3" s="830"/>
      <c r="AA3" s="830"/>
      <c r="AB3" s="830"/>
      <c r="AC3" s="830"/>
      <c r="AD3" s="830"/>
      <c r="AE3" s="830"/>
      <c r="AF3" s="830"/>
      <c r="AG3" s="830"/>
      <c r="AH3" s="830"/>
      <c r="AI3" s="830"/>
      <c r="AJ3" s="830"/>
      <c r="AK3" s="830"/>
      <c r="AL3" s="830"/>
      <c r="AM3" s="830"/>
      <c r="AN3" s="830"/>
      <c r="AO3" s="830"/>
      <c r="AP3" s="830"/>
      <c r="AQ3" s="830"/>
      <c r="AR3" s="830"/>
      <c r="AS3" s="830"/>
      <c r="AT3" s="830"/>
      <c r="AU3" s="830"/>
      <c r="AV3" s="830"/>
      <c r="AW3" s="830"/>
      <c r="AX3" s="830"/>
      <c r="AY3" s="830"/>
      <c r="AZ3" s="830"/>
      <c r="BA3" s="830"/>
      <c r="BB3" s="830"/>
      <c r="BC3" s="830"/>
      <c r="BD3" s="830"/>
      <c r="BE3" s="830"/>
      <c r="BF3" s="830"/>
      <c r="BG3" s="830"/>
      <c r="BH3" s="830"/>
      <c r="BI3" s="830"/>
      <c r="BJ3" s="830"/>
      <c r="BK3" s="830"/>
      <c r="BL3" s="830"/>
      <c r="BM3" s="830"/>
      <c r="BN3" s="830"/>
      <c r="BO3" s="830"/>
      <c r="BP3" s="830"/>
      <c r="BQ3" s="830"/>
      <c r="BR3" s="830"/>
      <c r="BS3" s="830"/>
      <c r="BT3" s="830"/>
      <c r="BU3" s="830"/>
      <c r="BV3" s="830"/>
      <c r="BW3" s="830"/>
      <c r="BX3" s="830"/>
      <c r="BY3" s="830"/>
      <c r="BZ3" s="830"/>
      <c r="CA3" s="830"/>
      <c r="CB3" s="830"/>
      <c r="CC3" s="830"/>
      <c r="CD3" s="830"/>
      <c r="CE3" s="830"/>
      <c r="CF3" s="830"/>
      <c r="CG3" s="830"/>
      <c r="CH3" s="830"/>
      <c r="CI3" s="830"/>
      <c r="CJ3" s="830"/>
      <c r="CK3" s="830"/>
      <c r="CL3" s="830"/>
      <c r="CM3" s="830"/>
      <c r="CN3" s="830"/>
      <c r="CO3" s="830"/>
      <c r="CP3" s="830"/>
      <c r="CQ3" s="830"/>
      <c r="CR3" s="830"/>
      <c r="CS3" s="830"/>
      <c r="CT3" s="830"/>
      <c r="CU3" s="830"/>
      <c r="CV3" s="830"/>
      <c r="CW3" s="830"/>
      <c r="CX3" s="830"/>
      <c r="CY3" s="830"/>
      <c r="CZ3" s="830"/>
      <c r="DA3" s="830"/>
      <c r="DB3" s="830"/>
      <c r="DC3" s="830"/>
      <c r="DD3" s="830"/>
      <c r="DE3" s="830"/>
      <c r="DF3" s="830"/>
      <c r="DG3" s="830"/>
      <c r="DH3" s="830"/>
      <c r="DI3" s="830"/>
      <c r="DJ3" s="830"/>
      <c r="DK3" s="830"/>
      <c r="DL3" s="830"/>
      <c r="DM3" s="830"/>
      <c r="DN3" s="830"/>
      <c r="DO3" s="830"/>
      <c r="DP3" s="830"/>
      <c r="DQ3" s="830"/>
      <c r="DR3" s="830"/>
      <c r="DS3" s="830"/>
      <c r="DT3" s="830"/>
      <c r="DU3" s="830"/>
      <c r="DV3" s="830"/>
      <c r="DW3" s="830"/>
      <c r="DX3" s="830"/>
      <c r="DY3" s="830"/>
      <c r="DZ3" s="830"/>
      <c r="EA3" s="830"/>
      <c r="EB3" s="830"/>
      <c r="EC3" s="830"/>
      <c r="ED3" s="830"/>
      <c r="EE3" s="830"/>
      <c r="EF3" s="830"/>
      <c r="EG3" s="830"/>
      <c r="EH3" s="830"/>
      <c r="EI3" s="830"/>
      <c r="EJ3" s="830"/>
      <c r="EK3" s="830"/>
      <c r="EL3" s="830"/>
    </row>
    <row r="4" spans="1:142" s="841" customFormat="1" ht="13.15" customHeight="1" x14ac:dyDescent="0.2">
      <c r="B4" s="1123" t="s">
        <v>1100</v>
      </c>
      <c r="C4" s="1123"/>
      <c r="D4" s="1123"/>
      <c r="E4" s="1123"/>
      <c r="F4" s="1123"/>
      <c r="G4" s="1123"/>
      <c r="H4" s="1123"/>
      <c r="I4" s="1123"/>
      <c r="J4" s="1123"/>
      <c r="K4" s="1123"/>
      <c r="L4" s="1123"/>
      <c r="O4" s="830"/>
      <c r="P4" s="830"/>
      <c r="Q4" s="830"/>
      <c r="R4" s="830"/>
      <c r="S4" s="830"/>
      <c r="T4" s="830"/>
      <c r="U4" s="830"/>
      <c r="V4" s="830"/>
      <c r="W4" s="830"/>
      <c r="X4" s="830"/>
      <c r="Y4" s="830"/>
      <c r="Z4" s="830"/>
      <c r="AA4" s="830"/>
      <c r="AB4" s="830"/>
      <c r="AC4" s="830"/>
      <c r="AD4" s="830"/>
      <c r="AE4" s="830"/>
      <c r="AF4" s="830"/>
      <c r="AG4" s="830"/>
      <c r="AH4" s="830"/>
      <c r="AI4" s="830"/>
      <c r="AJ4" s="830"/>
      <c r="AK4" s="830"/>
      <c r="AL4" s="830"/>
      <c r="AM4" s="830"/>
      <c r="AN4" s="830"/>
      <c r="AO4" s="830"/>
      <c r="AP4" s="830"/>
      <c r="AQ4" s="830"/>
      <c r="AR4" s="830"/>
      <c r="AS4" s="830"/>
      <c r="AT4" s="830"/>
      <c r="AU4" s="830"/>
      <c r="AV4" s="830"/>
      <c r="AW4" s="830"/>
      <c r="AX4" s="830"/>
      <c r="AY4" s="830"/>
      <c r="AZ4" s="830"/>
      <c r="BA4" s="830"/>
      <c r="BB4" s="830"/>
      <c r="BC4" s="830"/>
      <c r="BD4" s="830"/>
      <c r="BE4" s="830"/>
      <c r="BF4" s="830"/>
      <c r="BG4" s="830"/>
      <c r="BH4" s="830"/>
      <c r="BI4" s="830"/>
      <c r="BJ4" s="830"/>
      <c r="BK4" s="830"/>
      <c r="BL4" s="830"/>
      <c r="BM4" s="830"/>
      <c r="BN4" s="830"/>
      <c r="BO4" s="830"/>
      <c r="BP4" s="830"/>
      <c r="BQ4" s="830"/>
      <c r="BR4" s="830"/>
      <c r="BS4" s="830"/>
      <c r="BT4" s="830"/>
      <c r="BU4" s="830"/>
      <c r="BV4" s="830"/>
      <c r="BW4" s="830"/>
      <c r="BX4" s="830"/>
      <c r="BY4" s="830"/>
      <c r="BZ4" s="830"/>
      <c r="CA4" s="830"/>
      <c r="CB4" s="830"/>
      <c r="CC4" s="830"/>
      <c r="CD4" s="830"/>
      <c r="CE4" s="830"/>
      <c r="CF4" s="830"/>
      <c r="CG4" s="830"/>
      <c r="CH4" s="830"/>
      <c r="CI4" s="830"/>
      <c r="CJ4" s="830"/>
      <c r="CK4" s="830"/>
      <c r="CL4" s="830"/>
      <c r="CM4" s="830"/>
      <c r="CN4" s="830"/>
      <c r="CO4" s="830"/>
      <c r="CP4" s="830"/>
      <c r="CQ4" s="830"/>
      <c r="CR4" s="830"/>
      <c r="CS4" s="830"/>
      <c r="CT4" s="830"/>
      <c r="CU4" s="830"/>
      <c r="CV4" s="830"/>
      <c r="CW4" s="830"/>
      <c r="CX4" s="830"/>
      <c r="CY4" s="830"/>
      <c r="CZ4" s="830"/>
      <c r="DA4" s="830"/>
      <c r="DB4" s="830"/>
      <c r="DC4" s="830"/>
      <c r="DD4" s="830"/>
      <c r="DE4" s="830"/>
      <c r="DF4" s="830"/>
      <c r="DG4" s="830"/>
      <c r="DH4" s="830"/>
      <c r="DI4" s="830"/>
      <c r="DJ4" s="830"/>
      <c r="DK4" s="830"/>
      <c r="DL4" s="830"/>
      <c r="DM4" s="830"/>
      <c r="DN4" s="830"/>
      <c r="DO4" s="830"/>
      <c r="DP4" s="830"/>
      <c r="DQ4" s="830"/>
      <c r="DR4" s="830"/>
      <c r="DS4" s="830"/>
      <c r="DT4" s="830"/>
      <c r="DU4" s="830"/>
      <c r="DV4" s="830"/>
      <c r="DW4" s="830"/>
      <c r="DX4" s="830"/>
      <c r="DY4" s="830"/>
      <c r="DZ4" s="830"/>
      <c r="EA4" s="830"/>
      <c r="EB4" s="830"/>
      <c r="EC4" s="830"/>
      <c r="ED4" s="830"/>
      <c r="EE4" s="830"/>
      <c r="EF4" s="830"/>
      <c r="EG4" s="830"/>
      <c r="EH4" s="830"/>
      <c r="EI4" s="830"/>
      <c r="EJ4" s="830"/>
      <c r="EK4" s="830"/>
      <c r="EL4" s="830"/>
    </row>
    <row r="5" spans="1:142" s="841" customFormat="1" ht="4.5" customHeight="1" x14ac:dyDescent="0.2">
      <c r="B5" s="842"/>
      <c r="C5" s="842"/>
      <c r="D5" s="842"/>
      <c r="E5" s="842"/>
      <c r="F5" s="842"/>
      <c r="G5" s="842"/>
      <c r="H5" s="842"/>
      <c r="I5" s="842"/>
      <c r="J5" s="842"/>
      <c r="K5" s="842"/>
      <c r="L5" s="842"/>
      <c r="O5" s="830"/>
      <c r="P5" s="830"/>
      <c r="Q5" s="830"/>
      <c r="R5" s="830"/>
      <c r="S5" s="830"/>
      <c r="T5" s="830"/>
      <c r="U5" s="830"/>
      <c r="V5" s="830"/>
      <c r="W5" s="830"/>
      <c r="X5" s="830"/>
      <c r="Y5" s="830"/>
      <c r="Z5" s="830"/>
      <c r="AA5" s="830"/>
      <c r="AB5" s="830"/>
      <c r="AC5" s="830"/>
      <c r="AD5" s="830"/>
      <c r="AE5" s="830"/>
      <c r="AF5" s="830"/>
      <c r="AG5" s="830"/>
      <c r="AH5" s="830"/>
      <c r="AI5" s="830"/>
      <c r="AJ5" s="830"/>
      <c r="AK5" s="830"/>
      <c r="AL5" s="830"/>
      <c r="AM5" s="830"/>
      <c r="AN5" s="830"/>
      <c r="AO5" s="830"/>
      <c r="AP5" s="830"/>
      <c r="AQ5" s="830"/>
      <c r="AR5" s="830"/>
      <c r="AS5" s="830"/>
      <c r="AT5" s="830"/>
      <c r="AU5" s="830"/>
      <c r="AV5" s="830"/>
      <c r="AW5" s="830"/>
      <c r="AX5" s="830"/>
      <c r="AY5" s="830"/>
      <c r="AZ5" s="830"/>
      <c r="BA5" s="830"/>
      <c r="BB5" s="830"/>
      <c r="BC5" s="830"/>
      <c r="BD5" s="830"/>
      <c r="BE5" s="830"/>
      <c r="BF5" s="830"/>
      <c r="BG5" s="830"/>
      <c r="BH5" s="830"/>
      <c r="BI5" s="830"/>
      <c r="BJ5" s="830"/>
      <c r="BK5" s="830"/>
      <c r="BL5" s="830"/>
      <c r="BM5" s="830"/>
      <c r="BN5" s="830"/>
      <c r="BO5" s="830"/>
      <c r="BP5" s="830"/>
      <c r="BQ5" s="830"/>
      <c r="BR5" s="830"/>
      <c r="BS5" s="830"/>
      <c r="BT5" s="830"/>
      <c r="BU5" s="830"/>
      <c r="BV5" s="830"/>
      <c r="BW5" s="830"/>
      <c r="BX5" s="830"/>
      <c r="BY5" s="830"/>
      <c r="BZ5" s="830"/>
      <c r="CA5" s="830"/>
      <c r="CB5" s="830"/>
      <c r="CC5" s="830"/>
      <c r="CD5" s="830"/>
      <c r="CE5" s="830"/>
      <c r="CF5" s="830"/>
      <c r="CG5" s="830"/>
      <c r="CH5" s="830"/>
      <c r="CI5" s="830"/>
      <c r="CJ5" s="830"/>
      <c r="CK5" s="830"/>
      <c r="CL5" s="830"/>
      <c r="CM5" s="830"/>
      <c r="CN5" s="830"/>
      <c r="CO5" s="830"/>
      <c r="CP5" s="830"/>
      <c r="CQ5" s="830"/>
      <c r="CR5" s="830"/>
      <c r="CS5" s="830"/>
      <c r="CT5" s="830"/>
      <c r="CU5" s="830"/>
      <c r="CV5" s="830"/>
      <c r="CW5" s="830"/>
      <c r="CX5" s="830"/>
      <c r="CY5" s="830"/>
      <c r="CZ5" s="830"/>
      <c r="DA5" s="830"/>
      <c r="DB5" s="830"/>
      <c r="DC5" s="830"/>
      <c r="DD5" s="830"/>
      <c r="DE5" s="830"/>
      <c r="DF5" s="830"/>
      <c r="DG5" s="830"/>
      <c r="DH5" s="830"/>
      <c r="DI5" s="830"/>
      <c r="DJ5" s="830"/>
      <c r="DK5" s="830"/>
      <c r="DL5" s="830"/>
      <c r="DM5" s="830"/>
      <c r="DN5" s="830"/>
      <c r="DO5" s="830"/>
      <c r="DP5" s="830"/>
      <c r="DQ5" s="830"/>
      <c r="DR5" s="830"/>
      <c r="DS5" s="830"/>
      <c r="DT5" s="830"/>
      <c r="DU5" s="830"/>
      <c r="DV5" s="830"/>
      <c r="DW5" s="830"/>
      <c r="DX5" s="830"/>
      <c r="DY5" s="830"/>
      <c r="DZ5" s="830"/>
      <c r="EA5" s="830"/>
      <c r="EB5" s="830"/>
      <c r="EC5" s="830"/>
      <c r="ED5" s="830"/>
      <c r="EE5" s="830"/>
      <c r="EF5" s="830"/>
      <c r="EG5" s="830"/>
      <c r="EH5" s="830"/>
      <c r="EI5" s="830"/>
      <c r="EJ5" s="830"/>
      <c r="EK5" s="830"/>
      <c r="EL5" s="830"/>
    </row>
    <row r="6" spans="1:142" s="841" customFormat="1" ht="6.75" customHeight="1" x14ac:dyDescent="0.2">
      <c r="B6" s="1163"/>
      <c r="C6" s="1163"/>
      <c r="D6" s="1163"/>
      <c r="E6" s="1163"/>
      <c r="F6" s="1163"/>
      <c r="G6" s="1163"/>
      <c r="H6" s="1163"/>
      <c r="I6" s="1163"/>
      <c r="J6" s="1163"/>
      <c r="K6" s="1163"/>
      <c r="L6" s="1163"/>
      <c r="O6" s="830"/>
      <c r="P6" s="830"/>
      <c r="Q6" s="830"/>
      <c r="R6" s="830"/>
      <c r="S6" s="830"/>
      <c r="T6" s="830"/>
      <c r="U6" s="830"/>
      <c r="V6" s="830"/>
      <c r="W6" s="830"/>
      <c r="X6" s="830"/>
      <c r="Y6" s="830"/>
      <c r="Z6" s="830"/>
      <c r="AA6" s="830"/>
      <c r="AB6" s="830"/>
      <c r="AC6" s="830"/>
      <c r="AD6" s="830"/>
      <c r="AE6" s="830"/>
      <c r="AF6" s="830"/>
      <c r="AG6" s="830"/>
      <c r="AH6" s="830"/>
      <c r="AI6" s="830"/>
      <c r="AJ6" s="830"/>
      <c r="AK6" s="830"/>
      <c r="AL6" s="830"/>
      <c r="AM6" s="830"/>
      <c r="AN6" s="830"/>
      <c r="AO6" s="830"/>
      <c r="AP6" s="830"/>
      <c r="AQ6" s="830"/>
      <c r="AR6" s="830"/>
      <c r="AS6" s="830"/>
      <c r="AT6" s="830"/>
      <c r="AU6" s="830"/>
      <c r="AV6" s="830"/>
      <c r="AW6" s="830"/>
      <c r="AX6" s="830"/>
      <c r="AY6" s="830"/>
      <c r="AZ6" s="830"/>
      <c r="BA6" s="830"/>
      <c r="BB6" s="830"/>
      <c r="BC6" s="830"/>
      <c r="BD6" s="830"/>
      <c r="BE6" s="830"/>
      <c r="BF6" s="830"/>
      <c r="BG6" s="830"/>
      <c r="BH6" s="830"/>
      <c r="BI6" s="830"/>
      <c r="BJ6" s="830"/>
      <c r="BK6" s="830"/>
      <c r="BL6" s="830"/>
      <c r="BM6" s="830"/>
      <c r="BN6" s="830"/>
      <c r="BO6" s="830"/>
      <c r="BP6" s="830"/>
      <c r="BQ6" s="830"/>
      <c r="BR6" s="830"/>
      <c r="BS6" s="830"/>
      <c r="BT6" s="830"/>
      <c r="BU6" s="830"/>
      <c r="BV6" s="830"/>
      <c r="BW6" s="830"/>
      <c r="BX6" s="830"/>
      <c r="BY6" s="830"/>
      <c r="BZ6" s="830"/>
      <c r="CA6" s="830"/>
      <c r="CB6" s="830"/>
      <c r="CC6" s="830"/>
      <c r="CD6" s="830"/>
      <c r="CE6" s="830"/>
      <c r="CF6" s="830"/>
      <c r="CG6" s="830"/>
      <c r="CH6" s="830"/>
      <c r="CI6" s="830"/>
      <c r="CJ6" s="830"/>
      <c r="CK6" s="830"/>
      <c r="CL6" s="830"/>
      <c r="CM6" s="830"/>
      <c r="CN6" s="830"/>
      <c r="CO6" s="830"/>
      <c r="CP6" s="830"/>
      <c r="CQ6" s="830"/>
      <c r="CR6" s="830"/>
      <c r="CS6" s="830"/>
      <c r="CT6" s="830"/>
      <c r="CU6" s="830"/>
      <c r="CV6" s="830"/>
      <c r="CW6" s="830"/>
      <c r="CX6" s="830"/>
      <c r="CY6" s="830"/>
      <c r="CZ6" s="830"/>
      <c r="DA6" s="830"/>
      <c r="DB6" s="830"/>
      <c r="DC6" s="830"/>
      <c r="DD6" s="830"/>
      <c r="DE6" s="830"/>
      <c r="DF6" s="830"/>
      <c r="DG6" s="830"/>
      <c r="DH6" s="830"/>
      <c r="DI6" s="830"/>
      <c r="DJ6" s="830"/>
      <c r="DK6" s="830"/>
      <c r="DL6" s="830"/>
      <c r="DM6" s="830"/>
      <c r="DN6" s="830"/>
      <c r="DO6" s="830"/>
      <c r="DP6" s="830"/>
      <c r="DQ6" s="830"/>
      <c r="DR6" s="830"/>
      <c r="DS6" s="830"/>
      <c r="DT6" s="830"/>
      <c r="DU6" s="830"/>
      <c r="DV6" s="830"/>
      <c r="DW6" s="830"/>
      <c r="DX6" s="830"/>
      <c r="DY6" s="830"/>
      <c r="DZ6" s="830"/>
      <c r="EA6" s="830"/>
      <c r="EB6" s="830"/>
      <c r="EC6" s="830"/>
      <c r="ED6" s="830"/>
      <c r="EE6" s="830"/>
      <c r="EF6" s="830"/>
      <c r="EG6" s="830"/>
      <c r="EH6" s="830"/>
      <c r="EI6" s="830"/>
      <c r="EJ6" s="830"/>
      <c r="EK6" s="830"/>
      <c r="EL6" s="830"/>
    </row>
    <row r="7" spans="1:142" s="841" customFormat="1" ht="15" hidden="1" customHeight="1" x14ac:dyDescent="0.2">
      <c r="A7" s="1157" t="s">
        <v>824</v>
      </c>
      <c r="B7" s="1158"/>
      <c r="C7" s="1095" t="s">
        <v>825</v>
      </c>
      <c r="D7" s="1096"/>
      <c r="E7" s="1167" t="s">
        <v>826</v>
      </c>
      <c r="F7" s="1168"/>
      <c r="G7" s="1167" t="s">
        <v>827</v>
      </c>
      <c r="H7" s="1169"/>
      <c r="I7" s="1167" t="s">
        <v>828</v>
      </c>
      <c r="J7" s="1169"/>
      <c r="K7" s="1095" t="s">
        <v>829</v>
      </c>
      <c r="L7" s="1165" t="s">
        <v>830</v>
      </c>
      <c r="M7" s="1166"/>
      <c r="O7" s="830"/>
      <c r="P7" s="830"/>
      <c r="Q7" s="830"/>
      <c r="R7" s="830"/>
      <c r="S7" s="830"/>
      <c r="T7" s="830"/>
      <c r="U7" s="830"/>
      <c r="V7" s="830"/>
      <c r="W7" s="830"/>
      <c r="X7" s="830"/>
      <c r="Y7" s="830"/>
      <c r="Z7" s="830"/>
      <c r="AA7" s="830"/>
      <c r="AB7" s="830"/>
      <c r="AC7" s="830"/>
      <c r="AD7" s="830"/>
      <c r="AE7" s="830"/>
      <c r="AF7" s="830"/>
      <c r="AG7" s="830"/>
      <c r="AH7" s="830"/>
      <c r="AI7" s="830"/>
      <c r="AJ7" s="830"/>
      <c r="AK7" s="830"/>
      <c r="AL7" s="830"/>
      <c r="AM7" s="830"/>
      <c r="AN7" s="830"/>
      <c r="AO7" s="830"/>
      <c r="AP7" s="830"/>
      <c r="AQ7" s="830"/>
      <c r="AR7" s="830"/>
      <c r="AS7" s="830"/>
      <c r="AT7" s="830"/>
      <c r="AU7" s="830"/>
      <c r="AV7" s="830"/>
      <c r="AW7" s="830"/>
      <c r="AX7" s="830"/>
      <c r="AY7" s="830"/>
      <c r="AZ7" s="830"/>
      <c r="BA7" s="830"/>
      <c r="BB7" s="830"/>
      <c r="BC7" s="830"/>
      <c r="BD7" s="830"/>
      <c r="BE7" s="830"/>
      <c r="BF7" s="830"/>
      <c r="BG7" s="830"/>
      <c r="BH7" s="830"/>
      <c r="BI7" s="830"/>
      <c r="BJ7" s="830"/>
      <c r="BK7" s="830"/>
      <c r="BL7" s="830"/>
      <c r="BM7" s="830"/>
      <c r="BN7" s="830"/>
      <c r="BO7" s="830"/>
      <c r="BP7" s="830"/>
      <c r="BQ7" s="830"/>
      <c r="BR7" s="830"/>
      <c r="BS7" s="830"/>
      <c r="BT7" s="830"/>
      <c r="BU7" s="830"/>
      <c r="BV7" s="830"/>
      <c r="BW7" s="830"/>
      <c r="BX7" s="830"/>
      <c r="BY7" s="830"/>
      <c r="BZ7" s="830"/>
      <c r="CA7" s="830"/>
      <c r="CB7" s="830"/>
      <c r="CC7" s="830"/>
      <c r="CD7" s="830"/>
      <c r="CE7" s="830"/>
      <c r="CF7" s="830"/>
      <c r="CG7" s="830"/>
      <c r="CH7" s="830"/>
      <c r="CI7" s="830"/>
      <c r="CJ7" s="830"/>
      <c r="CK7" s="830"/>
      <c r="CL7" s="830"/>
      <c r="CM7" s="830"/>
      <c r="CN7" s="830"/>
      <c r="CO7" s="830"/>
      <c r="CP7" s="830"/>
      <c r="CQ7" s="830"/>
      <c r="CR7" s="830"/>
      <c r="CS7" s="830"/>
      <c r="CT7" s="830"/>
      <c r="CU7" s="830"/>
      <c r="CV7" s="830"/>
      <c r="CW7" s="830"/>
      <c r="CX7" s="830"/>
      <c r="CY7" s="830"/>
      <c r="CZ7" s="830"/>
      <c r="DA7" s="830"/>
      <c r="DB7" s="830"/>
      <c r="DC7" s="830"/>
      <c r="DD7" s="830"/>
      <c r="DE7" s="830"/>
      <c r="DF7" s="830"/>
      <c r="DG7" s="830"/>
      <c r="DH7" s="830"/>
      <c r="DI7" s="830"/>
      <c r="DJ7" s="830"/>
      <c r="DK7" s="830"/>
      <c r="DL7" s="830"/>
      <c r="DM7" s="830"/>
      <c r="DN7" s="830"/>
      <c r="DO7" s="830"/>
      <c r="DP7" s="830"/>
      <c r="DQ7" s="830"/>
      <c r="DR7" s="830"/>
      <c r="DS7" s="830"/>
      <c r="DT7" s="830"/>
      <c r="DU7" s="830"/>
      <c r="DV7" s="830"/>
      <c r="DW7" s="830"/>
      <c r="DX7" s="830"/>
      <c r="DY7" s="830"/>
      <c r="DZ7" s="830"/>
      <c r="EA7" s="830"/>
      <c r="EB7" s="830"/>
      <c r="EC7" s="830"/>
      <c r="ED7" s="830"/>
      <c r="EE7" s="830"/>
      <c r="EF7" s="830"/>
      <c r="EG7" s="830"/>
      <c r="EH7" s="830"/>
      <c r="EI7" s="830"/>
      <c r="EJ7" s="830"/>
      <c r="EK7" s="830"/>
      <c r="EL7" s="830"/>
    </row>
    <row r="8" spans="1:142" s="841" customFormat="1" ht="23.25" hidden="1" customHeight="1" x14ac:dyDescent="0.2">
      <c r="A8" s="1157" t="s">
        <v>831</v>
      </c>
      <c r="B8" s="1158"/>
      <c r="C8" s="1097">
        <v>500000</v>
      </c>
      <c r="D8" s="1097">
        <v>1000000</v>
      </c>
      <c r="E8" s="1097">
        <v>1000001</v>
      </c>
      <c r="F8" s="1097">
        <v>2000000</v>
      </c>
      <c r="G8" s="1097">
        <v>2000001</v>
      </c>
      <c r="H8" s="1097">
        <v>3000000</v>
      </c>
      <c r="I8" s="1097">
        <v>3000001</v>
      </c>
      <c r="J8" s="1097">
        <v>5000000</v>
      </c>
      <c r="K8" s="1097">
        <v>5000001</v>
      </c>
      <c r="L8" s="1165"/>
      <c r="M8" s="1166"/>
      <c r="O8" s="830"/>
      <c r="P8" s="830"/>
      <c r="Q8" s="830"/>
      <c r="R8" s="830"/>
      <c r="S8" s="830"/>
      <c r="T8" s="830"/>
      <c r="U8" s="830"/>
      <c r="V8" s="830"/>
      <c r="W8" s="830"/>
      <c r="X8" s="830"/>
      <c r="Y8" s="830"/>
      <c r="Z8" s="830"/>
      <c r="AA8" s="830"/>
      <c r="AB8" s="830"/>
      <c r="AC8" s="830"/>
      <c r="AD8" s="830"/>
      <c r="AE8" s="830"/>
      <c r="AF8" s="830"/>
      <c r="AG8" s="830"/>
      <c r="AH8" s="830"/>
      <c r="AI8" s="830"/>
      <c r="AJ8" s="830"/>
      <c r="AK8" s="830"/>
      <c r="AL8" s="830"/>
      <c r="AM8" s="830"/>
      <c r="AN8" s="830"/>
      <c r="AO8" s="830"/>
      <c r="AP8" s="830"/>
      <c r="AQ8" s="830"/>
      <c r="AR8" s="830"/>
      <c r="AS8" s="830"/>
      <c r="AT8" s="830"/>
      <c r="AU8" s="830"/>
      <c r="AV8" s="830"/>
      <c r="AW8" s="830"/>
      <c r="AX8" s="830"/>
      <c r="AY8" s="830"/>
      <c r="AZ8" s="830"/>
      <c r="BA8" s="830"/>
      <c r="BB8" s="830"/>
      <c r="BC8" s="830"/>
      <c r="BD8" s="830"/>
      <c r="BE8" s="830"/>
      <c r="BF8" s="830"/>
      <c r="BG8" s="830"/>
      <c r="BH8" s="830"/>
      <c r="BI8" s="830"/>
      <c r="BJ8" s="830"/>
      <c r="BK8" s="830"/>
      <c r="BL8" s="830"/>
      <c r="BM8" s="830"/>
      <c r="BN8" s="830"/>
      <c r="BO8" s="830"/>
      <c r="BP8" s="830"/>
      <c r="BQ8" s="830"/>
      <c r="BR8" s="830"/>
      <c r="BS8" s="830"/>
      <c r="BT8" s="830"/>
      <c r="BU8" s="830"/>
      <c r="BV8" s="830"/>
      <c r="BW8" s="830"/>
      <c r="BX8" s="830"/>
      <c r="BY8" s="830"/>
      <c r="BZ8" s="830"/>
      <c r="CA8" s="830"/>
      <c r="CB8" s="830"/>
      <c r="CC8" s="830"/>
      <c r="CD8" s="830"/>
      <c r="CE8" s="830"/>
      <c r="CF8" s="830"/>
      <c r="CG8" s="830"/>
      <c r="CH8" s="830"/>
      <c r="CI8" s="830"/>
      <c r="CJ8" s="830"/>
      <c r="CK8" s="830"/>
      <c r="CL8" s="830"/>
      <c r="CM8" s="830"/>
      <c r="CN8" s="830"/>
      <c r="CO8" s="830"/>
      <c r="CP8" s="830"/>
      <c r="CQ8" s="830"/>
      <c r="CR8" s="830"/>
      <c r="CS8" s="830"/>
      <c r="CT8" s="830"/>
      <c r="CU8" s="830"/>
      <c r="CV8" s="830"/>
      <c r="CW8" s="830"/>
      <c r="CX8" s="830"/>
      <c r="CY8" s="830"/>
      <c r="CZ8" s="830"/>
      <c r="DA8" s="830"/>
      <c r="DB8" s="830"/>
      <c r="DC8" s="830"/>
      <c r="DD8" s="830"/>
      <c r="DE8" s="830"/>
      <c r="DF8" s="830"/>
      <c r="DG8" s="830"/>
      <c r="DH8" s="830"/>
      <c r="DI8" s="830"/>
      <c r="DJ8" s="830"/>
      <c r="DK8" s="830"/>
      <c r="DL8" s="830"/>
      <c r="DM8" s="830"/>
      <c r="DN8" s="830"/>
      <c r="DO8" s="830"/>
      <c r="DP8" s="830"/>
      <c r="DQ8" s="830"/>
      <c r="DR8" s="830"/>
      <c r="DS8" s="830"/>
      <c r="DT8" s="830"/>
      <c r="DU8" s="830"/>
      <c r="DV8" s="830"/>
      <c r="DW8" s="830"/>
      <c r="DX8" s="830"/>
      <c r="DY8" s="830"/>
      <c r="DZ8" s="830"/>
      <c r="EA8" s="830"/>
      <c r="EB8" s="830"/>
      <c r="EC8" s="830"/>
      <c r="ED8" s="830"/>
      <c r="EE8" s="830"/>
      <c r="EF8" s="830"/>
      <c r="EG8" s="830"/>
      <c r="EH8" s="830"/>
      <c r="EI8" s="830"/>
      <c r="EJ8" s="830"/>
      <c r="EK8" s="830"/>
      <c r="EL8" s="830"/>
    </row>
    <row r="9" spans="1:142" s="841" customFormat="1" ht="41.25" hidden="1" customHeight="1" x14ac:dyDescent="0.2">
      <c r="A9" s="1157" t="s">
        <v>832</v>
      </c>
      <c r="B9" s="1158"/>
      <c r="C9" s="1011">
        <v>91</v>
      </c>
      <c r="D9" s="1096"/>
      <c r="E9" s="1159">
        <v>115</v>
      </c>
      <c r="F9" s="1160"/>
      <c r="G9" s="1159">
        <v>116</v>
      </c>
      <c r="H9" s="1161"/>
      <c r="I9" s="1159">
        <v>121</v>
      </c>
      <c r="J9" s="1160"/>
      <c r="K9" s="1011">
        <v>128</v>
      </c>
      <c r="L9" s="1165">
        <v>113</v>
      </c>
      <c r="M9" s="1166"/>
      <c r="O9" s="830"/>
      <c r="P9" s="830"/>
      <c r="Q9" s="830"/>
      <c r="R9" s="830"/>
      <c r="S9" s="830"/>
      <c r="T9" s="830"/>
      <c r="U9" s="830"/>
      <c r="V9" s="830"/>
      <c r="W9" s="830"/>
      <c r="X9" s="830"/>
      <c r="Y9" s="830"/>
      <c r="Z9" s="830"/>
      <c r="AA9" s="830"/>
      <c r="AB9" s="830"/>
      <c r="AC9" s="830"/>
      <c r="AD9" s="830"/>
      <c r="AE9" s="830"/>
      <c r="AF9" s="830"/>
      <c r="AG9" s="830"/>
      <c r="AH9" s="830"/>
      <c r="AI9" s="830"/>
      <c r="AJ9" s="830"/>
      <c r="AK9" s="830"/>
      <c r="AL9" s="830"/>
      <c r="AM9" s="830"/>
      <c r="AN9" s="830"/>
      <c r="AO9" s="830"/>
      <c r="AP9" s="830"/>
      <c r="AQ9" s="830"/>
      <c r="AR9" s="830"/>
      <c r="AS9" s="830"/>
      <c r="AT9" s="830"/>
      <c r="AU9" s="830"/>
      <c r="AV9" s="830"/>
      <c r="AW9" s="830"/>
      <c r="AX9" s="830"/>
      <c r="AY9" s="830"/>
      <c r="AZ9" s="830"/>
      <c r="BA9" s="830"/>
      <c r="BB9" s="830"/>
      <c r="BC9" s="830"/>
      <c r="BD9" s="830"/>
      <c r="BE9" s="830"/>
      <c r="BF9" s="830"/>
      <c r="BG9" s="830"/>
      <c r="BH9" s="830"/>
      <c r="BI9" s="830"/>
      <c r="BJ9" s="830"/>
      <c r="BK9" s="830"/>
      <c r="BL9" s="830"/>
      <c r="BM9" s="830"/>
      <c r="BN9" s="830"/>
      <c r="BO9" s="830"/>
      <c r="BP9" s="830"/>
      <c r="BQ9" s="830"/>
      <c r="BR9" s="830"/>
      <c r="BS9" s="830"/>
      <c r="BT9" s="830"/>
      <c r="BU9" s="830"/>
      <c r="BV9" s="830"/>
      <c r="BW9" s="830"/>
      <c r="BX9" s="830"/>
      <c r="BY9" s="830"/>
      <c r="BZ9" s="830"/>
      <c r="CA9" s="830"/>
      <c r="CB9" s="830"/>
      <c r="CC9" s="830"/>
      <c r="CD9" s="830"/>
      <c r="CE9" s="830"/>
      <c r="CF9" s="830"/>
      <c r="CG9" s="830"/>
      <c r="CH9" s="830"/>
      <c r="CI9" s="830"/>
      <c r="CJ9" s="830"/>
      <c r="CK9" s="830"/>
      <c r="CL9" s="830"/>
      <c r="CM9" s="830"/>
      <c r="CN9" s="830"/>
      <c r="CO9" s="830"/>
      <c r="CP9" s="830"/>
      <c r="CQ9" s="830"/>
      <c r="CR9" s="830"/>
      <c r="CS9" s="830"/>
      <c r="CT9" s="830"/>
      <c r="CU9" s="830"/>
      <c r="CV9" s="830"/>
      <c r="CW9" s="830"/>
      <c r="CX9" s="830"/>
      <c r="CY9" s="830"/>
      <c r="CZ9" s="830"/>
      <c r="DA9" s="830"/>
      <c r="DB9" s="830"/>
      <c r="DC9" s="830"/>
      <c r="DD9" s="830"/>
      <c r="DE9" s="830"/>
      <c r="DF9" s="830"/>
      <c r="DG9" s="830"/>
      <c r="DH9" s="830"/>
      <c r="DI9" s="830"/>
      <c r="DJ9" s="830"/>
      <c r="DK9" s="830"/>
      <c r="DL9" s="830"/>
      <c r="DM9" s="830"/>
      <c r="DN9" s="830"/>
      <c r="DO9" s="830"/>
      <c r="DP9" s="830"/>
      <c r="DQ9" s="830"/>
      <c r="DR9" s="830"/>
      <c r="DS9" s="830"/>
      <c r="DT9" s="830"/>
      <c r="DU9" s="830"/>
      <c r="DV9" s="830"/>
      <c r="DW9" s="830"/>
      <c r="DX9" s="830"/>
      <c r="DY9" s="830"/>
      <c r="DZ9" s="830"/>
      <c r="EA9" s="830"/>
      <c r="EB9" s="830"/>
      <c r="EC9" s="830"/>
      <c r="ED9" s="830"/>
      <c r="EE9" s="830"/>
      <c r="EF9" s="830"/>
      <c r="EG9" s="830"/>
      <c r="EH9" s="830"/>
      <c r="EI9" s="830"/>
      <c r="EJ9" s="830"/>
      <c r="EK9" s="830"/>
      <c r="EL9" s="830"/>
    </row>
    <row r="10" spans="1:142" s="841" customFormat="1" ht="6" customHeight="1" thickBot="1" x14ac:dyDescent="0.25">
      <c r="B10" s="842"/>
      <c r="C10" s="842"/>
      <c r="D10" s="843"/>
      <c r="E10" s="843"/>
      <c r="F10" s="843"/>
      <c r="G10" s="1009"/>
      <c r="H10" s="844"/>
      <c r="I10" s="842"/>
      <c r="J10" s="842"/>
      <c r="K10" s="842"/>
      <c r="L10" s="842"/>
      <c r="O10" s="830"/>
      <c r="P10" s="830"/>
      <c r="Q10" s="830"/>
      <c r="R10" s="830"/>
      <c r="S10" s="830"/>
      <c r="T10" s="830"/>
      <c r="U10" s="830"/>
      <c r="V10" s="830"/>
      <c r="W10" s="830"/>
      <c r="X10" s="830"/>
      <c r="Y10" s="830"/>
      <c r="Z10" s="830"/>
      <c r="AA10" s="830"/>
      <c r="AB10" s="830"/>
      <c r="AC10" s="830"/>
      <c r="AD10" s="830"/>
      <c r="AE10" s="830"/>
      <c r="AF10" s="830"/>
      <c r="AG10" s="830"/>
      <c r="AH10" s="830"/>
      <c r="AI10" s="830"/>
      <c r="AJ10" s="830"/>
      <c r="AK10" s="830"/>
      <c r="AL10" s="830"/>
      <c r="AM10" s="830"/>
      <c r="AN10" s="830"/>
      <c r="AO10" s="830"/>
      <c r="AP10" s="830"/>
      <c r="AQ10" s="830"/>
      <c r="AR10" s="830"/>
      <c r="AS10" s="830"/>
      <c r="AT10" s="830"/>
      <c r="AU10" s="830"/>
      <c r="AV10" s="830"/>
      <c r="AW10" s="830"/>
      <c r="AX10" s="830"/>
      <c r="AY10" s="830"/>
      <c r="AZ10" s="830"/>
      <c r="BA10" s="830"/>
      <c r="BB10" s="830"/>
      <c r="BC10" s="830"/>
      <c r="BD10" s="830"/>
      <c r="BE10" s="830"/>
      <c r="BF10" s="830"/>
      <c r="BG10" s="830"/>
      <c r="BH10" s="830"/>
      <c r="BI10" s="830"/>
      <c r="BJ10" s="830"/>
      <c r="BK10" s="830"/>
      <c r="BL10" s="830"/>
      <c r="BM10" s="830"/>
      <c r="BN10" s="830"/>
      <c r="BO10" s="830"/>
      <c r="BP10" s="830"/>
      <c r="BQ10" s="830"/>
      <c r="BR10" s="830"/>
      <c r="BS10" s="830"/>
      <c r="BT10" s="830"/>
      <c r="BU10" s="830"/>
      <c r="BV10" s="830"/>
      <c r="BW10" s="830"/>
      <c r="BX10" s="830"/>
      <c r="BY10" s="830"/>
      <c r="BZ10" s="830"/>
      <c r="CA10" s="830"/>
      <c r="CB10" s="830"/>
      <c r="CC10" s="830"/>
      <c r="CD10" s="830"/>
      <c r="CE10" s="830"/>
      <c r="CF10" s="830"/>
      <c r="CG10" s="830"/>
      <c r="CH10" s="830"/>
      <c r="CI10" s="830"/>
      <c r="CJ10" s="830"/>
      <c r="CK10" s="830"/>
      <c r="CL10" s="830"/>
      <c r="CM10" s="830"/>
      <c r="CN10" s="830"/>
      <c r="CO10" s="830"/>
      <c r="CP10" s="830"/>
      <c r="CQ10" s="830"/>
      <c r="CR10" s="830"/>
      <c r="CS10" s="830"/>
      <c r="CT10" s="830"/>
      <c r="CU10" s="830"/>
      <c r="CV10" s="830"/>
      <c r="CW10" s="830"/>
      <c r="CX10" s="830"/>
      <c r="CY10" s="830"/>
      <c r="CZ10" s="830"/>
      <c r="DA10" s="830"/>
      <c r="DB10" s="830"/>
      <c r="DC10" s="830"/>
      <c r="DD10" s="830"/>
      <c r="DE10" s="830"/>
      <c r="DF10" s="830"/>
      <c r="DG10" s="830"/>
      <c r="DH10" s="830"/>
      <c r="DI10" s="830"/>
      <c r="DJ10" s="830"/>
      <c r="DK10" s="830"/>
      <c r="DL10" s="830"/>
      <c r="DM10" s="830"/>
      <c r="DN10" s="830"/>
      <c r="DO10" s="830"/>
      <c r="DP10" s="830"/>
      <c r="DQ10" s="830"/>
      <c r="DR10" s="830"/>
      <c r="DS10" s="830"/>
      <c r="DT10" s="830"/>
      <c r="DU10" s="830"/>
      <c r="DV10" s="830"/>
      <c r="DW10" s="830"/>
      <c r="DX10" s="830"/>
      <c r="DY10" s="830"/>
      <c r="DZ10" s="830"/>
      <c r="EA10" s="830"/>
      <c r="EB10" s="830"/>
      <c r="EC10" s="830"/>
      <c r="ED10" s="830"/>
      <c r="EE10" s="830"/>
      <c r="EF10" s="830"/>
      <c r="EG10" s="830"/>
      <c r="EH10" s="830"/>
      <c r="EI10" s="830"/>
      <c r="EJ10" s="830"/>
      <c r="EK10" s="830"/>
      <c r="EL10" s="830"/>
    </row>
    <row r="11" spans="1:142" s="1098" customFormat="1" ht="17.25" customHeight="1" thickBot="1" x14ac:dyDescent="0.25">
      <c r="A11" s="1170" t="s">
        <v>1</v>
      </c>
      <c r="B11" s="1172" t="s">
        <v>2</v>
      </c>
      <c r="C11" s="1174" t="s">
        <v>833</v>
      </c>
      <c r="D11" s="1176"/>
      <c r="E11" s="1176"/>
      <c r="F11" s="1176"/>
      <c r="G11" s="1176"/>
      <c r="H11" s="1176"/>
      <c r="I11" s="1176"/>
      <c r="J11" s="1176"/>
      <c r="K11" s="1176"/>
      <c r="L11" s="1176"/>
      <c r="M11" s="1176"/>
      <c r="N11" s="1177"/>
      <c r="O11" s="830"/>
      <c r="P11" s="830"/>
      <c r="Q11" s="830"/>
      <c r="R11" s="830"/>
      <c r="S11" s="830"/>
      <c r="T11" s="830"/>
      <c r="U11" s="830"/>
      <c r="V11" s="830"/>
      <c r="W11" s="830"/>
      <c r="X11" s="830"/>
      <c r="Y11" s="830"/>
      <c r="Z11" s="830"/>
      <c r="AA11" s="830"/>
      <c r="AB11" s="830"/>
      <c r="AC11" s="830"/>
      <c r="AD11" s="830"/>
      <c r="AE11" s="830"/>
      <c r="AF11" s="830"/>
      <c r="AG11" s="830"/>
      <c r="AH11" s="830"/>
      <c r="AI11" s="830"/>
      <c r="AJ11" s="830"/>
      <c r="AK11" s="830"/>
      <c r="AL11" s="830"/>
      <c r="AM11" s="830"/>
      <c r="AN11" s="830"/>
      <c r="AO11" s="830"/>
      <c r="AP11" s="830"/>
      <c r="AQ11" s="830"/>
      <c r="AR11" s="830"/>
      <c r="AS11" s="830"/>
      <c r="AT11" s="830"/>
      <c r="AU11" s="830"/>
      <c r="AV11" s="830"/>
      <c r="AW11" s="830"/>
      <c r="AX11" s="830"/>
      <c r="AY11" s="830"/>
      <c r="AZ11" s="830"/>
      <c r="BA11" s="830"/>
      <c r="BB11" s="830"/>
      <c r="BC11" s="830"/>
      <c r="BD11" s="830"/>
      <c r="BE11" s="830"/>
      <c r="BF11" s="830"/>
      <c r="BG11" s="830"/>
      <c r="BH11" s="830"/>
      <c r="BI11" s="830"/>
      <c r="BJ11" s="830"/>
      <c r="BK11" s="830"/>
      <c r="BL11" s="830"/>
      <c r="BM11" s="830"/>
      <c r="BN11" s="830"/>
      <c r="BO11" s="830"/>
      <c r="BP11" s="830"/>
      <c r="BQ11" s="830"/>
      <c r="BR11" s="830"/>
      <c r="BS11" s="830"/>
      <c r="BT11" s="830"/>
      <c r="BU11" s="830"/>
      <c r="BV11" s="830"/>
      <c r="BW11" s="830"/>
      <c r="BX11" s="830"/>
      <c r="BY11" s="830"/>
      <c r="BZ11" s="830"/>
      <c r="CA11" s="830"/>
      <c r="CB11" s="830"/>
      <c r="CC11" s="830"/>
      <c r="CD11" s="830"/>
      <c r="CE11" s="830"/>
      <c r="CF11" s="830"/>
      <c r="CG11" s="830"/>
      <c r="CH11" s="830"/>
      <c r="CI11" s="830"/>
      <c r="CJ11" s="830"/>
      <c r="CK11" s="830"/>
      <c r="CL11" s="830"/>
      <c r="CM11" s="830"/>
      <c r="CN11" s="830"/>
      <c r="CO11" s="830"/>
      <c r="CP11" s="830"/>
      <c r="CQ11" s="830"/>
      <c r="CR11" s="830"/>
      <c r="CS11" s="830"/>
      <c r="CT11" s="830"/>
      <c r="CU11" s="830"/>
      <c r="CV11" s="830"/>
      <c r="CW11" s="830"/>
      <c r="CX11" s="830"/>
      <c r="CY11" s="830"/>
      <c r="CZ11" s="830"/>
      <c r="DA11" s="830"/>
      <c r="DB11" s="830"/>
      <c r="DC11" s="830"/>
      <c r="DD11" s="830"/>
      <c r="DE11" s="830"/>
      <c r="DF11" s="830"/>
      <c r="DG11" s="830"/>
      <c r="DH11" s="830"/>
      <c r="DI11" s="830"/>
      <c r="DJ11" s="830"/>
      <c r="DK11" s="830"/>
      <c r="DL11" s="830"/>
      <c r="DM11" s="830"/>
      <c r="DN11" s="830"/>
      <c r="DO11" s="830"/>
      <c r="DP11" s="830"/>
      <c r="DQ11" s="830"/>
      <c r="DR11" s="830"/>
      <c r="DS11" s="830"/>
      <c r="DT11" s="830"/>
      <c r="DU11" s="830"/>
      <c r="DV11" s="830"/>
      <c r="DW11" s="830"/>
      <c r="DX11" s="830"/>
      <c r="DY11" s="830"/>
      <c r="DZ11" s="830"/>
      <c r="EA11" s="830"/>
      <c r="EB11" s="830"/>
      <c r="EC11" s="830"/>
      <c r="ED11" s="830"/>
      <c r="EE11" s="830"/>
      <c r="EF11" s="830"/>
      <c r="EG11" s="830"/>
      <c r="EH11" s="830"/>
      <c r="EI11" s="830"/>
      <c r="EJ11" s="830"/>
      <c r="EK11" s="830"/>
      <c r="EL11" s="830"/>
    </row>
    <row r="12" spans="1:142" s="1098" customFormat="1" ht="15" customHeight="1" thickBot="1" x14ac:dyDescent="0.25">
      <c r="A12" s="1171"/>
      <c r="B12" s="1173"/>
      <c r="C12" s="1175"/>
      <c r="D12" s="1178" t="s">
        <v>1107</v>
      </c>
      <c r="E12" s="1180" t="s">
        <v>834</v>
      </c>
      <c r="F12" s="1180"/>
      <c r="G12" s="1180"/>
      <c r="H12" s="1180"/>
      <c r="I12" s="1180"/>
      <c r="J12" s="1180"/>
      <c r="K12" s="1178" t="s">
        <v>835</v>
      </c>
      <c r="L12" s="1170" t="s">
        <v>834</v>
      </c>
      <c r="M12" s="1181"/>
      <c r="N12" s="1182"/>
      <c r="O12" s="830"/>
      <c r="P12" s="830"/>
      <c r="Q12" s="830"/>
      <c r="R12" s="830"/>
      <c r="S12" s="830"/>
      <c r="T12" s="830"/>
      <c r="U12" s="830"/>
      <c r="V12" s="830"/>
      <c r="W12" s="830"/>
      <c r="X12" s="830"/>
      <c r="Y12" s="830"/>
      <c r="Z12" s="830"/>
      <c r="AA12" s="830"/>
      <c r="AB12" s="830"/>
      <c r="AC12" s="830"/>
      <c r="AD12" s="830"/>
      <c r="AE12" s="830"/>
      <c r="AF12" s="830"/>
      <c r="AG12" s="830"/>
      <c r="AH12" s="830"/>
      <c r="AI12" s="830"/>
      <c r="AJ12" s="830"/>
      <c r="AK12" s="830"/>
      <c r="AL12" s="830"/>
      <c r="AM12" s="830"/>
      <c r="AN12" s="830"/>
      <c r="AO12" s="830"/>
      <c r="AP12" s="830"/>
      <c r="AQ12" s="830"/>
      <c r="AR12" s="830"/>
      <c r="AS12" s="830"/>
      <c r="AT12" s="830"/>
      <c r="AU12" s="830"/>
      <c r="AV12" s="830"/>
      <c r="AW12" s="830"/>
      <c r="AX12" s="830"/>
      <c r="AY12" s="830"/>
      <c r="AZ12" s="830"/>
      <c r="BA12" s="830"/>
      <c r="BB12" s="830"/>
      <c r="BC12" s="830"/>
      <c r="BD12" s="830"/>
      <c r="BE12" s="830"/>
      <c r="BF12" s="830"/>
      <c r="BG12" s="830"/>
      <c r="BH12" s="830"/>
      <c r="BI12" s="830"/>
      <c r="BJ12" s="830"/>
      <c r="BK12" s="830"/>
      <c r="BL12" s="830"/>
      <c r="BM12" s="830"/>
      <c r="BN12" s="830"/>
      <c r="BO12" s="830"/>
      <c r="BP12" s="830"/>
      <c r="BQ12" s="830"/>
      <c r="BR12" s="830"/>
      <c r="BS12" s="830"/>
      <c r="BT12" s="830"/>
      <c r="BU12" s="830"/>
      <c r="BV12" s="830"/>
      <c r="BW12" s="830"/>
      <c r="BX12" s="830"/>
      <c r="BY12" s="830"/>
      <c r="BZ12" s="830"/>
      <c r="CA12" s="830"/>
      <c r="CB12" s="830"/>
      <c r="CC12" s="830"/>
      <c r="CD12" s="830"/>
      <c r="CE12" s="830"/>
      <c r="CF12" s="830"/>
      <c r="CG12" s="830"/>
      <c r="CH12" s="830"/>
      <c r="CI12" s="830"/>
      <c r="CJ12" s="830"/>
      <c r="CK12" s="830"/>
      <c r="CL12" s="830"/>
      <c r="CM12" s="830"/>
      <c r="CN12" s="830"/>
      <c r="CO12" s="830"/>
      <c r="CP12" s="830"/>
      <c r="CQ12" s="830"/>
      <c r="CR12" s="830"/>
      <c r="CS12" s="830"/>
      <c r="CT12" s="830"/>
      <c r="CU12" s="830"/>
      <c r="CV12" s="830"/>
      <c r="CW12" s="830"/>
      <c r="CX12" s="830"/>
      <c r="CY12" s="830"/>
      <c r="CZ12" s="830"/>
      <c r="DA12" s="830"/>
      <c r="DB12" s="830"/>
      <c r="DC12" s="830"/>
      <c r="DD12" s="830"/>
      <c r="DE12" s="830"/>
      <c r="DF12" s="830"/>
      <c r="DG12" s="830"/>
      <c r="DH12" s="830"/>
      <c r="DI12" s="830"/>
      <c r="DJ12" s="830"/>
      <c r="DK12" s="830"/>
      <c r="DL12" s="830"/>
      <c r="DM12" s="830"/>
      <c r="DN12" s="830"/>
      <c r="DO12" s="830"/>
      <c r="DP12" s="830"/>
      <c r="DQ12" s="830"/>
      <c r="DR12" s="830"/>
      <c r="DS12" s="830"/>
      <c r="DT12" s="830"/>
      <c r="DU12" s="830"/>
      <c r="DV12" s="830"/>
      <c r="DW12" s="830"/>
      <c r="DX12" s="830"/>
      <c r="DY12" s="830"/>
      <c r="DZ12" s="830"/>
      <c r="EA12" s="830"/>
      <c r="EB12" s="830"/>
      <c r="EC12" s="830"/>
      <c r="ED12" s="830"/>
      <c r="EE12" s="830"/>
      <c r="EF12" s="830"/>
      <c r="EG12" s="830"/>
      <c r="EH12" s="830"/>
      <c r="EI12" s="830"/>
    </row>
    <row r="13" spans="1:142" s="1098" customFormat="1" ht="22.5" customHeight="1" x14ac:dyDescent="0.2">
      <c r="A13" s="1171"/>
      <c r="B13" s="1173"/>
      <c r="C13" s="1175"/>
      <c r="D13" s="1179"/>
      <c r="E13" s="1185" t="s">
        <v>836</v>
      </c>
      <c r="F13" s="1185"/>
      <c r="G13" s="1185"/>
      <c r="H13" s="1186" t="s">
        <v>837</v>
      </c>
      <c r="I13" s="1186"/>
      <c r="J13" s="1186"/>
      <c r="K13" s="1179"/>
      <c r="L13" s="1171"/>
      <c r="M13" s="1183"/>
      <c r="N13" s="1184"/>
      <c r="O13" s="830"/>
      <c r="P13" s="830"/>
      <c r="Q13" s="830"/>
      <c r="R13" s="830"/>
      <c r="S13" s="830"/>
      <c r="T13" s="830"/>
      <c r="U13" s="830"/>
      <c r="V13" s="830"/>
      <c r="W13" s="830"/>
      <c r="X13" s="830"/>
      <c r="Y13" s="830"/>
      <c r="Z13" s="830"/>
      <c r="AA13" s="830"/>
      <c r="AB13" s="830"/>
      <c r="AC13" s="830"/>
      <c r="AD13" s="830"/>
      <c r="AE13" s="830"/>
      <c r="AF13" s="830"/>
      <c r="AG13" s="830"/>
      <c r="AH13" s="830"/>
      <c r="AI13" s="830"/>
      <c r="AJ13" s="830"/>
      <c r="AK13" s="830"/>
      <c r="AL13" s="830"/>
      <c r="AM13" s="830"/>
      <c r="AN13" s="830"/>
      <c r="AO13" s="830"/>
      <c r="AP13" s="830"/>
      <c r="AQ13" s="830"/>
      <c r="AR13" s="830"/>
      <c r="AS13" s="830"/>
      <c r="AT13" s="830"/>
      <c r="AU13" s="830"/>
      <c r="AV13" s="830"/>
      <c r="AW13" s="830"/>
      <c r="AX13" s="830"/>
      <c r="AY13" s="830"/>
      <c r="AZ13" s="830"/>
      <c r="BA13" s="830"/>
      <c r="BB13" s="830"/>
      <c r="BC13" s="830"/>
      <c r="BD13" s="830"/>
      <c r="BE13" s="830"/>
      <c r="BF13" s="830"/>
      <c r="BG13" s="830"/>
      <c r="BH13" s="830"/>
      <c r="BI13" s="830"/>
      <c r="BJ13" s="830"/>
      <c r="BK13" s="830"/>
      <c r="BL13" s="830"/>
      <c r="BM13" s="830"/>
      <c r="BN13" s="830"/>
      <c r="BO13" s="830"/>
      <c r="BP13" s="830"/>
      <c r="BQ13" s="830"/>
      <c r="BR13" s="830"/>
      <c r="BS13" s="830"/>
      <c r="BT13" s="830"/>
      <c r="BU13" s="830"/>
      <c r="BV13" s="830"/>
      <c r="BW13" s="830"/>
      <c r="BX13" s="830"/>
      <c r="BY13" s="830"/>
      <c r="BZ13" s="830"/>
      <c r="CA13" s="830"/>
      <c r="CB13" s="830"/>
      <c r="CC13" s="830"/>
      <c r="CD13" s="830"/>
      <c r="CE13" s="830"/>
      <c r="CF13" s="830"/>
      <c r="CG13" s="830"/>
      <c r="CH13" s="830"/>
      <c r="CI13" s="830"/>
      <c r="CJ13" s="830"/>
      <c r="CK13" s="830"/>
      <c r="CL13" s="830"/>
      <c r="CM13" s="830"/>
      <c r="CN13" s="830"/>
      <c r="CO13" s="830"/>
      <c r="CP13" s="830"/>
      <c r="CQ13" s="830"/>
      <c r="CR13" s="830"/>
      <c r="CS13" s="830"/>
      <c r="CT13" s="830"/>
      <c r="CU13" s="830"/>
      <c r="CV13" s="830"/>
      <c r="CW13" s="830"/>
      <c r="CX13" s="830"/>
      <c r="CY13" s="830"/>
      <c r="CZ13" s="830"/>
      <c r="DA13" s="830"/>
      <c r="DB13" s="830"/>
      <c r="DC13" s="830"/>
      <c r="DD13" s="830"/>
      <c r="DE13" s="830"/>
      <c r="DF13" s="830"/>
      <c r="DG13" s="830"/>
      <c r="DH13" s="830"/>
      <c r="DI13" s="830"/>
      <c r="DJ13" s="830"/>
      <c r="DK13" s="830"/>
      <c r="DL13" s="830"/>
      <c r="DM13" s="830"/>
      <c r="DN13" s="830"/>
      <c r="DO13" s="830"/>
      <c r="DP13" s="830"/>
      <c r="DQ13" s="830"/>
      <c r="DR13" s="830"/>
      <c r="DS13" s="830"/>
      <c r="DT13" s="830"/>
      <c r="DU13" s="830"/>
      <c r="DV13" s="830"/>
      <c r="DW13" s="830"/>
      <c r="DX13" s="830"/>
      <c r="DY13" s="830"/>
      <c r="DZ13" s="830"/>
      <c r="EA13" s="830"/>
      <c r="EB13" s="830"/>
      <c r="EC13" s="830"/>
      <c r="ED13" s="830"/>
      <c r="EE13" s="830"/>
      <c r="EF13" s="830"/>
      <c r="EG13" s="830"/>
      <c r="EH13" s="830"/>
      <c r="EI13" s="830"/>
    </row>
    <row r="14" spans="1:142" s="1098" customFormat="1" ht="72" x14ac:dyDescent="0.2">
      <c r="A14" s="1171"/>
      <c r="B14" s="1173"/>
      <c r="C14" s="1175"/>
      <c r="D14" s="1179"/>
      <c r="E14" s="848" t="s">
        <v>838</v>
      </c>
      <c r="F14" s="849" t="s">
        <v>839</v>
      </c>
      <c r="G14" s="850" t="s">
        <v>840</v>
      </c>
      <c r="H14" s="851" t="s">
        <v>838</v>
      </c>
      <c r="I14" s="852" t="s">
        <v>839</v>
      </c>
      <c r="J14" s="853" t="s">
        <v>840</v>
      </c>
      <c r="K14" s="1179"/>
      <c r="L14" s="848" t="s">
        <v>841</v>
      </c>
      <c r="M14" s="849" t="s">
        <v>842</v>
      </c>
      <c r="N14" s="850" t="s">
        <v>843</v>
      </c>
      <c r="O14" s="830"/>
      <c r="P14" s="830"/>
      <c r="Q14" s="830"/>
      <c r="R14" s="830"/>
      <c r="S14" s="830"/>
      <c r="T14" s="830"/>
      <c r="U14" s="830"/>
      <c r="V14" s="830"/>
      <c r="W14" s="830"/>
      <c r="X14" s="830"/>
      <c r="Y14" s="830"/>
      <c r="Z14" s="830"/>
      <c r="AA14" s="830"/>
      <c r="AB14" s="830"/>
      <c r="AC14" s="830"/>
      <c r="AD14" s="830"/>
      <c r="AE14" s="830"/>
      <c r="AF14" s="830"/>
      <c r="AG14" s="830"/>
      <c r="AH14" s="830"/>
      <c r="AI14" s="830"/>
      <c r="AJ14" s="830"/>
      <c r="AK14" s="830"/>
      <c r="AL14" s="830"/>
      <c r="AM14" s="830"/>
      <c r="AN14" s="830"/>
      <c r="AO14" s="830"/>
      <c r="AP14" s="830"/>
      <c r="AQ14" s="830"/>
      <c r="AR14" s="830"/>
      <c r="AS14" s="830"/>
      <c r="AT14" s="830"/>
      <c r="AU14" s="830"/>
      <c r="AV14" s="830"/>
      <c r="AW14" s="830"/>
      <c r="AX14" s="830"/>
      <c r="AY14" s="830"/>
      <c r="AZ14" s="830"/>
      <c r="BA14" s="830"/>
      <c r="BB14" s="830"/>
      <c r="BC14" s="830"/>
      <c r="BD14" s="830"/>
      <c r="BE14" s="830"/>
      <c r="BF14" s="830"/>
      <c r="BG14" s="830"/>
      <c r="BH14" s="830"/>
      <c r="BI14" s="830"/>
      <c r="BJ14" s="830"/>
      <c r="BK14" s="830"/>
      <c r="BL14" s="830"/>
      <c r="BM14" s="830"/>
      <c r="BN14" s="830"/>
      <c r="BO14" s="830"/>
      <c r="BP14" s="830"/>
      <c r="BQ14" s="830"/>
      <c r="BR14" s="830"/>
      <c r="BS14" s="830"/>
      <c r="BT14" s="830"/>
      <c r="BU14" s="830"/>
      <c r="BV14" s="830"/>
      <c r="BW14" s="830"/>
      <c r="BX14" s="830"/>
      <c r="BY14" s="830"/>
      <c r="BZ14" s="830"/>
      <c r="CA14" s="830"/>
      <c r="CB14" s="830"/>
      <c r="CC14" s="830"/>
      <c r="CD14" s="830"/>
      <c r="CE14" s="830"/>
      <c r="CF14" s="830"/>
      <c r="CG14" s="830"/>
      <c r="CH14" s="830"/>
      <c r="CI14" s="830"/>
      <c r="CJ14" s="830"/>
      <c r="CK14" s="830"/>
      <c r="CL14" s="830"/>
      <c r="CM14" s="830"/>
      <c r="CN14" s="830"/>
      <c r="CO14" s="830"/>
      <c r="CP14" s="830"/>
      <c r="CQ14" s="830"/>
      <c r="CR14" s="830"/>
      <c r="CS14" s="830"/>
      <c r="CT14" s="830"/>
      <c r="CU14" s="830"/>
      <c r="CV14" s="830"/>
      <c r="CW14" s="830"/>
      <c r="CX14" s="830"/>
      <c r="CY14" s="830"/>
      <c r="CZ14" s="830"/>
      <c r="DA14" s="830"/>
      <c r="DB14" s="830"/>
      <c r="DC14" s="830"/>
      <c r="DD14" s="830"/>
      <c r="DE14" s="830"/>
      <c r="DF14" s="830"/>
      <c r="DG14" s="830"/>
      <c r="DH14" s="830"/>
      <c r="DI14" s="830"/>
      <c r="DJ14" s="830"/>
      <c r="DK14" s="830"/>
      <c r="DL14" s="830"/>
      <c r="DM14" s="830"/>
      <c r="DN14" s="830"/>
      <c r="DO14" s="830"/>
      <c r="DP14" s="830"/>
      <c r="DQ14" s="830"/>
      <c r="DR14" s="830"/>
      <c r="DS14" s="830"/>
      <c r="DT14" s="830"/>
      <c r="DU14" s="830"/>
      <c r="DV14" s="830"/>
      <c r="DW14" s="830"/>
      <c r="DX14" s="830"/>
      <c r="DY14" s="830"/>
      <c r="DZ14" s="830"/>
      <c r="EA14" s="830"/>
      <c r="EB14" s="830"/>
      <c r="EC14" s="830"/>
      <c r="ED14" s="830"/>
      <c r="EE14" s="830"/>
      <c r="EF14" s="830"/>
      <c r="EG14" s="830"/>
      <c r="EH14" s="830"/>
      <c r="EI14" s="830"/>
    </row>
    <row r="15" spans="1:142" s="1098" customFormat="1" ht="13.5" thickBot="1" x14ac:dyDescent="0.25">
      <c r="A15" s="854">
        <v>1</v>
      </c>
      <c r="B15" s="855">
        <v>2</v>
      </c>
      <c r="C15" s="856">
        <v>3</v>
      </c>
      <c r="D15" s="857">
        <v>5</v>
      </c>
      <c r="E15" s="854">
        <v>6</v>
      </c>
      <c r="F15" s="858">
        <v>7</v>
      </c>
      <c r="G15" s="859">
        <v>8</v>
      </c>
      <c r="H15" s="860">
        <v>9</v>
      </c>
      <c r="I15" s="861">
        <v>10</v>
      </c>
      <c r="J15" s="855">
        <v>11</v>
      </c>
      <c r="K15" s="856">
        <v>12</v>
      </c>
      <c r="L15" s="860">
        <v>13</v>
      </c>
      <c r="M15" s="861">
        <v>14</v>
      </c>
      <c r="N15" s="862">
        <v>15</v>
      </c>
      <c r="O15" s="830"/>
      <c r="P15" s="830"/>
      <c r="Q15" s="830"/>
      <c r="R15" s="830"/>
      <c r="S15" s="830"/>
      <c r="T15" s="830"/>
      <c r="U15" s="830"/>
      <c r="V15" s="830"/>
      <c r="W15" s="830"/>
      <c r="X15" s="830"/>
      <c r="Y15" s="830"/>
      <c r="Z15" s="830"/>
      <c r="AA15" s="830"/>
      <c r="AB15" s="830"/>
      <c r="AC15" s="830"/>
      <c r="AD15" s="830"/>
      <c r="AE15" s="830"/>
      <c r="AF15" s="830"/>
      <c r="AG15" s="830"/>
      <c r="AH15" s="830"/>
      <c r="AI15" s="830"/>
      <c r="AJ15" s="830"/>
      <c r="AK15" s="830"/>
      <c r="AL15" s="830"/>
      <c r="AM15" s="830"/>
      <c r="AN15" s="830"/>
      <c r="AO15" s="830"/>
      <c r="AP15" s="830"/>
      <c r="AQ15" s="830"/>
      <c r="AR15" s="830"/>
      <c r="AS15" s="830"/>
      <c r="AT15" s="830"/>
      <c r="AU15" s="830"/>
      <c r="AV15" s="830"/>
      <c r="AW15" s="830"/>
      <c r="AX15" s="830"/>
      <c r="AY15" s="830"/>
      <c r="AZ15" s="830"/>
      <c r="BA15" s="830"/>
      <c r="BB15" s="830"/>
      <c r="BC15" s="830"/>
      <c r="BD15" s="830"/>
      <c r="BE15" s="830"/>
      <c r="BF15" s="830"/>
      <c r="BG15" s="830"/>
      <c r="BH15" s="830"/>
      <c r="BI15" s="830"/>
      <c r="BJ15" s="830"/>
      <c r="BK15" s="830"/>
      <c r="BL15" s="830"/>
      <c r="BM15" s="830"/>
      <c r="BN15" s="830"/>
      <c r="BO15" s="830"/>
      <c r="BP15" s="830"/>
      <c r="BQ15" s="830"/>
      <c r="BR15" s="830"/>
      <c r="BS15" s="830"/>
      <c r="BT15" s="830"/>
      <c r="BU15" s="830"/>
      <c r="BV15" s="830"/>
      <c r="BW15" s="830"/>
      <c r="BX15" s="830"/>
      <c r="BY15" s="830"/>
      <c r="BZ15" s="830"/>
      <c r="CA15" s="830"/>
      <c r="CB15" s="830"/>
      <c r="CC15" s="830"/>
      <c r="CD15" s="830"/>
      <c r="CE15" s="830"/>
      <c r="CF15" s="830"/>
      <c r="CG15" s="830"/>
      <c r="CH15" s="830"/>
      <c r="CI15" s="830"/>
      <c r="CJ15" s="830"/>
      <c r="CK15" s="830"/>
      <c r="CL15" s="830"/>
      <c r="CM15" s="830"/>
      <c r="CN15" s="830"/>
      <c r="CO15" s="830"/>
      <c r="CP15" s="830"/>
      <c r="CQ15" s="830"/>
      <c r="CR15" s="830"/>
      <c r="CS15" s="830"/>
      <c r="CT15" s="830"/>
      <c r="CU15" s="830"/>
      <c r="CV15" s="830"/>
      <c r="CW15" s="830"/>
      <c r="CX15" s="830"/>
      <c r="CY15" s="830"/>
      <c r="CZ15" s="830"/>
      <c r="DA15" s="830"/>
      <c r="DB15" s="830"/>
      <c r="DC15" s="830"/>
      <c r="DD15" s="830"/>
      <c r="DE15" s="830"/>
      <c r="DF15" s="830"/>
      <c r="DG15" s="830"/>
      <c r="DH15" s="830"/>
      <c r="DI15" s="830"/>
      <c r="DJ15" s="830"/>
      <c r="DK15" s="830"/>
      <c r="DL15" s="830"/>
      <c r="DM15" s="830"/>
      <c r="DN15" s="830"/>
      <c r="DO15" s="830"/>
      <c r="DP15" s="830"/>
      <c r="DQ15" s="830"/>
      <c r="DR15" s="830"/>
      <c r="DS15" s="830"/>
      <c r="DT15" s="830"/>
      <c r="DU15" s="830"/>
      <c r="DV15" s="830"/>
      <c r="DW15" s="830"/>
      <c r="DX15" s="830"/>
      <c r="DY15" s="830"/>
      <c r="DZ15" s="830"/>
      <c r="EA15" s="830"/>
      <c r="EB15" s="830"/>
      <c r="EC15" s="830"/>
      <c r="ED15" s="830"/>
      <c r="EE15" s="830"/>
      <c r="EF15" s="830"/>
      <c r="EG15" s="830"/>
      <c r="EH15" s="830"/>
      <c r="EI15" s="830"/>
    </row>
    <row r="16" spans="1:142" s="1099" customFormat="1" ht="39" thickBot="1" x14ac:dyDescent="0.25">
      <c r="A16" s="863" t="s">
        <v>1351</v>
      </c>
      <c r="B16" s="864" t="s">
        <v>771</v>
      </c>
      <c r="C16" s="865">
        <v>1</v>
      </c>
      <c r="D16" s="866" t="s">
        <v>15</v>
      </c>
      <c r="E16" s="867" t="s">
        <v>15</v>
      </c>
      <c r="F16" s="868" t="s">
        <v>15</v>
      </c>
      <c r="G16" s="869" t="s">
        <v>15</v>
      </c>
      <c r="H16" s="870" t="s">
        <v>15</v>
      </c>
      <c r="I16" s="871" t="s">
        <v>15</v>
      </c>
      <c r="J16" s="872" t="s">
        <v>15</v>
      </c>
      <c r="K16" s="873" t="s">
        <v>15</v>
      </c>
      <c r="L16" s="867" t="s">
        <v>15</v>
      </c>
      <c r="M16" s="868" t="s">
        <v>15</v>
      </c>
      <c r="N16" s="869" t="s">
        <v>15</v>
      </c>
      <c r="O16" s="830"/>
      <c r="P16" s="830"/>
      <c r="Q16" s="830"/>
      <c r="R16" s="830"/>
      <c r="S16" s="830"/>
      <c r="T16" s="830"/>
      <c r="U16" s="830"/>
      <c r="V16" s="830"/>
      <c r="W16" s="830"/>
      <c r="X16" s="830"/>
      <c r="Y16" s="830"/>
      <c r="Z16" s="830"/>
      <c r="AA16" s="830"/>
      <c r="AB16" s="830"/>
      <c r="AC16" s="830"/>
      <c r="AD16" s="830"/>
      <c r="AE16" s="830"/>
      <c r="AF16" s="830"/>
      <c r="AG16" s="830"/>
      <c r="AH16" s="830"/>
      <c r="AI16" s="830"/>
      <c r="AJ16" s="830"/>
      <c r="AK16" s="830"/>
      <c r="AL16" s="830"/>
      <c r="AM16" s="830"/>
      <c r="AN16" s="830"/>
      <c r="AO16" s="830"/>
      <c r="AP16" s="830"/>
      <c r="AQ16" s="830"/>
      <c r="AR16" s="830"/>
      <c r="AS16" s="830"/>
      <c r="AT16" s="830"/>
      <c r="AU16" s="830"/>
      <c r="AV16" s="830"/>
      <c r="AW16" s="830"/>
      <c r="AX16" s="830"/>
      <c r="AY16" s="830"/>
      <c r="AZ16" s="830"/>
      <c r="BA16" s="830"/>
      <c r="BB16" s="830"/>
      <c r="BC16" s="830"/>
      <c r="BD16" s="830"/>
      <c r="BE16" s="830"/>
      <c r="BF16" s="830"/>
      <c r="BG16" s="830"/>
      <c r="BH16" s="830"/>
      <c r="BI16" s="830"/>
      <c r="BJ16" s="830"/>
      <c r="BK16" s="830"/>
      <c r="BL16" s="830"/>
      <c r="BM16" s="830"/>
      <c r="BN16" s="830"/>
      <c r="BO16" s="830"/>
      <c r="BP16" s="830"/>
      <c r="BQ16" s="830"/>
      <c r="BR16" s="830"/>
      <c r="BS16" s="830"/>
      <c r="BT16" s="830"/>
      <c r="BU16" s="830"/>
      <c r="BV16" s="830"/>
      <c r="BW16" s="830"/>
      <c r="BX16" s="830"/>
      <c r="BY16" s="830"/>
      <c r="BZ16" s="830"/>
      <c r="CA16" s="830"/>
      <c r="CB16" s="830"/>
      <c r="CC16" s="830"/>
      <c r="CD16" s="830"/>
      <c r="CE16" s="830"/>
      <c r="CF16" s="830"/>
      <c r="CG16" s="830"/>
      <c r="CH16" s="830"/>
      <c r="CI16" s="830"/>
      <c r="CJ16" s="830"/>
      <c r="CK16" s="830"/>
      <c r="CL16" s="830"/>
      <c r="CM16" s="830"/>
      <c r="CN16" s="830"/>
      <c r="CO16" s="830"/>
      <c r="CP16" s="830"/>
      <c r="CQ16" s="830"/>
      <c r="CR16" s="830"/>
      <c r="CS16" s="830"/>
      <c r="CT16" s="830"/>
      <c r="CU16" s="830"/>
      <c r="CV16" s="830"/>
      <c r="CW16" s="830"/>
      <c r="CX16" s="830"/>
      <c r="CY16" s="830"/>
      <c r="CZ16" s="830"/>
      <c r="DA16" s="830"/>
      <c r="DB16" s="830"/>
      <c r="DC16" s="830"/>
      <c r="DD16" s="830"/>
      <c r="DE16" s="830"/>
      <c r="DF16" s="830"/>
      <c r="DG16" s="830"/>
      <c r="DH16" s="830"/>
      <c r="DI16" s="830"/>
      <c r="DJ16" s="830"/>
      <c r="DK16" s="830"/>
      <c r="DL16" s="830"/>
      <c r="DM16" s="830"/>
      <c r="DN16" s="830"/>
      <c r="DO16" s="830"/>
      <c r="DP16" s="830"/>
      <c r="DQ16" s="830"/>
      <c r="DR16" s="830"/>
      <c r="DS16" s="830"/>
      <c r="DT16" s="830"/>
      <c r="DU16" s="830"/>
      <c r="DV16" s="830"/>
      <c r="DW16" s="830"/>
      <c r="DX16" s="830"/>
      <c r="DY16" s="830"/>
      <c r="DZ16" s="830"/>
      <c r="EA16" s="830"/>
      <c r="EB16" s="830"/>
      <c r="EC16" s="830"/>
      <c r="ED16" s="830"/>
      <c r="EE16" s="830"/>
      <c r="EF16" s="830"/>
      <c r="EG16" s="830"/>
      <c r="EH16" s="830"/>
      <c r="EI16" s="830"/>
    </row>
    <row r="17" spans="1:139" s="1099" customFormat="1" ht="26.25" thickBot="1" x14ac:dyDescent="0.25">
      <c r="A17" s="863" t="s">
        <v>1355</v>
      </c>
      <c r="B17" s="874" t="s">
        <v>1350</v>
      </c>
      <c r="C17" s="875">
        <v>100</v>
      </c>
      <c r="D17" s="866" t="s">
        <v>15</v>
      </c>
      <c r="E17" s="867" t="s">
        <v>15</v>
      </c>
      <c r="F17" s="868" t="s">
        <v>15</v>
      </c>
      <c r="G17" s="869" t="s">
        <v>15</v>
      </c>
      <c r="H17" s="870" t="s">
        <v>15</v>
      </c>
      <c r="I17" s="871" t="s">
        <v>15</v>
      </c>
      <c r="J17" s="872" t="s">
        <v>15</v>
      </c>
      <c r="K17" s="873" t="s">
        <v>15</v>
      </c>
      <c r="L17" s="867" t="s">
        <v>15</v>
      </c>
      <c r="M17" s="868" t="s">
        <v>15</v>
      </c>
      <c r="N17" s="869" t="s">
        <v>15</v>
      </c>
      <c r="O17" s="830"/>
      <c r="P17" s="830"/>
      <c r="Q17" s="830"/>
      <c r="R17" s="830"/>
      <c r="S17" s="830"/>
      <c r="T17" s="830"/>
      <c r="U17" s="830"/>
      <c r="V17" s="830"/>
      <c r="W17" s="830"/>
      <c r="X17" s="830"/>
      <c r="Y17" s="830"/>
      <c r="Z17" s="830"/>
      <c r="AA17" s="830"/>
      <c r="AB17" s="830"/>
      <c r="AC17" s="830"/>
      <c r="AD17" s="830"/>
      <c r="AE17" s="830"/>
      <c r="AF17" s="830"/>
      <c r="AG17" s="830"/>
      <c r="AH17" s="830"/>
      <c r="AI17" s="830"/>
      <c r="AJ17" s="830"/>
      <c r="AK17" s="830"/>
      <c r="AL17" s="830"/>
      <c r="AM17" s="830"/>
      <c r="AN17" s="830"/>
      <c r="AO17" s="830"/>
      <c r="AP17" s="830"/>
      <c r="AQ17" s="830"/>
      <c r="AR17" s="830"/>
      <c r="AS17" s="830"/>
      <c r="AT17" s="830"/>
      <c r="AU17" s="830"/>
      <c r="AV17" s="830"/>
      <c r="AW17" s="830"/>
      <c r="AX17" s="830"/>
      <c r="AY17" s="830"/>
      <c r="AZ17" s="830"/>
      <c r="BA17" s="830"/>
      <c r="BB17" s="830"/>
      <c r="BC17" s="830"/>
      <c r="BD17" s="830"/>
      <c r="BE17" s="830"/>
      <c r="BF17" s="830"/>
      <c r="BG17" s="830"/>
      <c r="BH17" s="830"/>
      <c r="BI17" s="830"/>
      <c r="BJ17" s="830"/>
      <c r="BK17" s="830"/>
      <c r="BL17" s="830"/>
      <c r="BM17" s="830"/>
      <c r="BN17" s="830"/>
      <c r="BO17" s="830"/>
      <c r="BP17" s="830"/>
      <c r="BQ17" s="830"/>
      <c r="BR17" s="830"/>
      <c r="BS17" s="830"/>
      <c r="BT17" s="830"/>
      <c r="BU17" s="830"/>
      <c r="BV17" s="830"/>
      <c r="BW17" s="830"/>
      <c r="BX17" s="830"/>
      <c r="BY17" s="830"/>
      <c r="BZ17" s="830"/>
      <c r="CA17" s="830"/>
      <c r="CB17" s="830"/>
      <c r="CC17" s="830"/>
      <c r="CD17" s="830"/>
      <c r="CE17" s="830"/>
      <c r="CF17" s="830"/>
      <c r="CG17" s="830"/>
      <c r="CH17" s="830"/>
      <c r="CI17" s="830"/>
      <c r="CJ17" s="830"/>
      <c r="CK17" s="830"/>
      <c r="CL17" s="830"/>
      <c r="CM17" s="830"/>
      <c r="CN17" s="830"/>
      <c r="CO17" s="830"/>
      <c r="CP17" s="830"/>
      <c r="CQ17" s="830"/>
      <c r="CR17" s="830"/>
      <c r="CS17" s="830"/>
      <c r="CT17" s="830"/>
      <c r="CU17" s="830"/>
      <c r="CV17" s="830"/>
      <c r="CW17" s="830"/>
      <c r="CX17" s="830"/>
      <c r="CY17" s="830"/>
      <c r="CZ17" s="830"/>
      <c r="DA17" s="830"/>
      <c r="DB17" s="830"/>
      <c r="DC17" s="830"/>
      <c r="DD17" s="830"/>
      <c r="DE17" s="830"/>
      <c r="DF17" s="830"/>
      <c r="DG17" s="830"/>
      <c r="DH17" s="830"/>
      <c r="DI17" s="830"/>
      <c r="DJ17" s="830"/>
      <c r="DK17" s="830"/>
      <c r="DL17" s="830"/>
      <c r="DM17" s="830"/>
      <c r="DN17" s="830"/>
      <c r="DO17" s="830"/>
      <c r="DP17" s="830"/>
      <c r="DQ17" s="830"/>
      <c r="DR17" s="830"/>
      <c r="DS17" s="830"/>
      <c r="DT17" s="830"/>
      <c r="DU17" s="830"/>
      <c r="DV17" s="830"/>
      <c r="DW17" s="830"/>
      <c r="DX17" s="830"/>
      <c r="DY17" s="830"/>
      <c r="DZ17" s="830"/>
      <c r="EA17" s="830"/>
      <c r="EB17" s="830"/>
      <c r="EC17" s="830"/>
      <c r="ED17" s="830"/>
      <c r="EE17" s="830"/>
      <c r="EF17" s="830"/>
      <c r="EG17" s="830"/>
      <c r="EH17" s="830"/>
      <c r="EI17" s="830"/>
    </row>
    <row r="18" spans="1:139" s="1099" customFormat="1" ht="26.25" thickBot="1" x14ac:dyDescent="0.25">
      <c r="A18" s="863" t="s">
        <v>1356</v>
      </c>
      <c r="B18" s="874" t="s">
        <v>1354</v>
      </c>
      <c r="C18" s="875">
        <v>100</v>
      </c>
      <c r="D18" s="866" t="s">
        <v>15</v>
      </c>
      <c r="E18" s="867" t="s">
        <v>15</v>
      </c>
      <c r="F18" s="868" t="s">
        <v>15</v>
      </c>
      <c r="G18" s="869" t="s">
        <v>15</v>
      </c>
      <c r="H18" s="870" t="s">
        <v>15</v>
      </c>
      <c r="I18" s="871" t="s">
        <v>15</v>
      </c>
      <c r="J18" s="872" t="s">
        <v>15</v>
      </c>
      <c r="K18" s="873" t="s">
        <v>15</v>
      </c>
      <c r="L18" s="867" t="s">
        <v>15</v>
      </c>
      <c r="M18" s="868" t="s">
        <v>15</v>
      </c>
      <c r="N18" s="869" t="s">
        <v>15</v>
      </c>
      <c r="O18" s="830"/>
      <c r="P18" s="830"/>
      <c r="Q18" s="830"/>
      <c r="R18" s="830"/>
      <c r="S18" s="830"/>
      <c r="T18" s="830"/>
      <c r="U18" s="830"/>
      <c r="V18" s="830"/>
      <c r="W18" s="830"/>
      <c r="X18" s="830"/>
      <c r="Y18" s="830"/>
      <c r="Z18" s="830"/>
      <c r="AA18" s="830"/>
      <c r="AB18" s="830"/>
      <c r="AC18" s="830"/>
      <c r="AD18" s="830"/>
      <c r="AE18" s="830"/>
      <c r="AF18" s="830"/>
      <c r="AG18" s="830"/>
      <c r="AH18" s="830"/>
      <c r="AI18" s="830"/>
      <c r="AJ18" s="830"/>
      <c r="AK18" s="830"/>
      <c r="AL18" s="830"/>
      <c r="AM18" s="830"/>
      <c r="AN18" s="830"/>
      <c r="AO18" s="830"/>
      <c r="AP18" s="830"/>
      <c r="AQ18" s="830"/>
      <c r="AR18" s="830"/>
      <c r="AS18" s="830"/>
      <c r="AT18" s="830"/>
      <c r="AU18" s="830"/>
      <c r="AV18" s="830"/>
      <c r="AW18" s="830"/>
      <c r="AX18" s="830"/>
      <c r="AY18" s="830"/>
      <c r="AZ18" s="830"/>
      <c r="BA18" s="830"/>
      <c r="BB18" s="830"/>
      <c r="BC18" s="830"/>
      <c r="BD18" s="830"/>
      <c r="BE18" s="830"/>
      <c r="BF18" s="830"/>
      <c r="BG18" s="830"/>
      <c r="BH18" s="830"/>
      <c r="BI18" s="830"/>
      <c r="BJ18" s="830"/>
      <c r="BK18" s="830"/>
      <c r="BL18" s="830"/>
      <c r="BM18" s="830"/>
      <c r="BN18" s="830"/>
      <c r="BO18" s="830"/>
      <c r="BP18" s="830"/>
      <c r="BQ18" s="830"/>
      <c r="BR18" s="830"/>
      <c r="BS18" s="830"/>
      <c r="BT18" s="830"/>
      <c r="BU18" s="830"/>
      <c r="BV18" s="830"/>
      <c r="BW18" s="830"/>
      <c r="BX18" s="830"/>
      <c r="BY18" s="830"/>
      <c r="BZ18" s="830"/>
      <c r="CA18" s="830"/>
      <c r="CB18" s="830"/>
      <c r="CC18" s="830"/>
      <c r="CD18" s="830"/>
      <c r="CE18" s="830"/>
      <c r="CF18" s="830"/>
      <c r="CG18" s="830"/>
      <c r="CH18" s="830"/>
      <c r="CI18" s="830"/>
      <c r="CJ18" s="830"/>
      <c r="CK18" s="830"/>
      <c r="CL18" s="830"/>
      <c r="CM18" s="830"/>
      <c r="CN18" s="830"/>
      <c r="CO18" s="830"/>
      <c r="CP18" s="830"/>
      <c r="CQ18" s="830"/>
      <c r="CR18" s="830"/>
      <c r="CS18" s="830"/>
      <c r="CT18" s="830"/>
      <c r="CU18" s="830"/>
      <c r="CV18" s="830"/>
      <c r="CW18" s="830"/>
      <c r="CX18" s="830"/>
      <c r="CY18" s="830"/>
      <c r="CZ18" s="830"/>
      <c r="DA18" s="830"/>
      <c r="DB18" s="830"/>
      <c r="DC18" s="830"/>
      <c r="DD18" s="830"/>
      <c r="DE18" s="830"/>
      <c r="DF18" s="830"/>
      <c r="DG18" s="830"/>
      <c r="DH18" s="830"/>
      <c r="DI18" s="830"/>
      <c r="DJ18" s="830"/>
      <c r="DK18" s="830"/>
      <c r="DL18" s="830"/>
      <c r="DM18" s="830"/>
      <c r="DN18" s="830"/>
      <c r="DO18" s="830"/>
      <c r="DP18" s="830"/>
      <c r="DQ18" s="830"/>
      <c r="DR18" s="830"/>
      <c r="DS18" s="830"/>
      <c r="DT18" s="830"/>
      <c r="DU18" s="830"/>
      <c r="DV18" s="830"/>
      <c r="DW18" s="830"/>
      <c r="DX18" s="830"/>
      <c r="DY18" s="830"/>
      <c r="DZ18" s="830"/>
      <c r="EA18" s="830"/>
      <c r="EB18" s="830"/>
      <c r="EC18" s="830"/>
      <c r="ED18" s="830"/>
      <c r="EE18" s="830"/>
      <c r="EF18" s="830"/>
      <c r="EG18" s="830"/>
      <c r="EH18" s="830"/>
      <c r="EI18" s="830"/>
    </row>
    <row r="19" spans="1:139" s="1099" customFormat="1" ht="39" thickBot="1" x14ac:dyDescent="0.25">
      <c r="A19" s="863" t="s">
        <v>1352</v>
      </c>
      <c r="B19" s="874" t="s">
        <v>1357</v>
      </c>
      <c r="C19" s="1022">
        <v>1</v>
      </c>
      <c r="D19" s="866" t="s">
        <v>15</v>
      </c>
      <c r="E19" s="867" t="s">
        <v>15</v>
      </c>
      <c r="F19" s="868" t="s">
        <v>15</v>
      </c>
      <c r="G19" s="869" t="s">
        <v>15</v>
      </c>
      <c r="H19" s="870" t="s">
        <v>15</v>
      </c>
      <c r="I19" s="871" t="s">
        <v>15</v>
      </c>
      <c r="J19" s="872" t="s">
        <v>15</v>
      </c>
      <c r="K19" s="873" t="s">
        <v>15</v>
      </c>
      <c r="L19" s="867" t="s">
        <v>15</v>
      </c>
      <c r="M19" s="868" t="s">
        <v>15</v>
      </c>
      <c r="N19" s="869" t="s">
        <v>15</v>
      </c>
      <c r="O19" s="830"/>
      <c r="P19" s="830"/>
      <c r="Q19" s="830"/>
      <c r="R19" s="830"/>
      <c r="S19" s="830"/>
      <c r="T19" s="830"/>
      <c r="U19" s="830"/>
      <c r="V19" s="830"/>
      <c r="W19" s="830"/>
      <c r="X19" s="830"/>
      <c r="Y19" s="830"/>
      <c r="Z19" s="830"/>
      <c r="AA19" s="830"/>
      <c r="AB19" s="830"/>
      <c r="AC19" s="830"/>
      <c r="AD19" s="830"/>
      <c r="AE19" s="830"/>
      <c r="AF19" s="830"/>
      <c r="AG19" s="830"/>
      <c r="AH19" s="830"/>
      <c r="AI19" s="830"/>
      <c r="AJ19" s="830"/>
      <c r="AK19" s="830"/>
      <c r="AL19" s="830"/>
      <c r="AM19" s="830"/>
      <c r="AN19" s="830"/>
      <c r="AO19" s="830"/>
      <c r="AP19" s="830"/>
      <c r="AQ19" s="830"/>
      <c r="AR19" s="830"/>
      <c r="AS19" s="830"/>
      <c r="AT19" s="830"/>
      <c r="AU19" s="830"/>
      <c r="AV19" s="830"/>
      <c r="AW19" s="830"/>
      <c r="AX19" s="830"/>
      <c r="AY19" s="830"/>
      <c r="AZ19" s="830"/>
      <c r="BA19" s="830"/>
      <c r="BB19" s="830"/>
      <c r="BC19" s="830"/>
      <c r="BD19" s="830"/>
      <c r="BE19" s="830"/>
      <c r="BF19" s="830"/>
      <c r="BG19" s="830"/>
      <c r="BH19" s="830"/>
      <c r="BI19" s="830"/>
      <c r="BJ19" s="830"/>
      <c r="BK19" s="830"/>
      <c r="BL19" s="830"/>
      <c r="BM19" s="830"/>
      <c r="BN19" s="830"/>
      <c r="BO19" s="830"/>
      <c r="BP19" s="830"/>
      <c r="BQ19" s="830"/>
      <c r="BR19" s="830"/>
      <c r="BS19" s="830"/>
      <c r="BT19" s="830"/>
      <c r="BU19" s="830"/>
      <c r="BV19" s="830"/>
      <c r="BW19" s="830"/>
      <c r="BX19" s="830"/>
      <c r="BY19" s="830"/>
      <c r="BZ19" s="830"/>
      <c r="CA19" s="830"/>
      <c r="CB19" s="830"/>
      <c r="CC19" s="830"/>
      <c r="CD19" s="830"/>
      <c r="CE19" s="830"/>
      <c r="CF19" s="830"/>
      <c r="CG19" s="830"/>
      <c r="CH19" s="830"/>
      <c r="CI19" s="830"/>
      <c r="CJ19" s="830"/>
      <c r="CK19" s="830"/>
      <c r="CL19" s="830"/>
      <c r="CM19" s="830"/>
      <c r="CN19" s="830"/>
      <c r="CO19" s="830"/>
      <c r="CP19" s="830"/>
      <c r="CQ19" s="830"/>
      <c r="CR19" s="830"/>
      <c r="CS19" s="830"/>
      <c r="CT19" s="830"/>
      <c r="CU19" s="830"/>
      <c r="CV19" s="830"/>
      <c r="CW19" s="830"/>
      <c r="CX19" s="830"/>
      <c r="CY19" s="830"/>
      <c r="CZ19" s="830"/>
      <c r="DA19" s="830"/>
      <c r="DB19" s="830"/>
      <c r="DC19" s="830"/>
      <c r="DD19" s="830"/>
      <c r="DE19" s="830"/>
      <c r="DF19" s="830"/>
      <c r="DG19" s="830"/>
      <c r="DH19" s="830"/>
      <c r="DI19" s="830"/>
      <c r="DJ19" s="830"/>
      <c r="DK19" s="830"/>
      <c r="DL19" s="830"/>
      <c r="DM19" s="830"/>
      <c r="DN19" s="830"/>
      <c r="DO19" s="830"/>
      <c r="DP19" s="830"/>
      <c r="DQ19" s="830"/>
      <c r="DR19" s="830"/>
      <c r="DS19" s="830"/>
      <c r="DT19" s="830"/>
      <c r="DU19" s="830"/>
      <c r="DV19" s="830"/>
      <c r="DW19" s="830"/>
      <c r="DX19" s="830"/>
      <c r="DY19" s="830"/>
      <c r="DZ19" s="830"/>
      <c r="EA19" s="830"/>
      <c r="EB19" s="830"/>
      <c r="EC19" s="830"/>
      <c r="ED19" s="830"/>
      <c r="EE19" s="830"/>
      <c r="EF19" s="830"/>
      <c r="EG19" s="830"/>
      <c r="EH19" s="830"/>
      <c r="EI19" s="830"/>
    </row>
    <row r="20" spans="1:139" s="1099" customFormat="1" ht="26.25" thickBot="1" x14ac:dyDescent="0.25">
      <c r="A20" s="863" t="s">
        <v>1353</v>
      </c>
      <c r="B20" s="874" t="s">
        <v>1358</v>
      </c>
      <c r="C20" s="875">
        <v>100</v>
      </c>
      <c r="D20" s="866" t="s">
        <v>15</v>
      </c>
      <c r="E20" s="867" t="s">
        <v>15</v>
      </c>
      <c r="F20" s="868" t="s">
        <v>15</v>
      </c>
      <c r="G20" s="869" t="s">
        <v>15</v>
      </c>
      <c r="H20" s="870" t="s">
        <v>15</v>
      </c>
      <c r="I20" s="871" t="s">
        <v>15</v>
      </c>
      <c r="J20" s="872" t="s">
        <v>15</v>
      </c>
      <c r="K20" s="873" t="s">
        <v>15</v>
      </c>
      <c r="L20" s="867" t="s">
        <v>15</v>
      </c>
      <c r="M20" s="868" t="s">
        <v>15</v>
      </c>
      <c r="N20" s="869" t="s">
        <v>15</v>
      </c>
      <c r="O20" s="830"/>
      <c r="P20" s="830"/>
      <c r="Q20" s="830"/>
      <c r="R20" s="830"/>
      <c r="S20" s="830"/>
      <c r="T20" s="830"/>
      <c r="U20" s="830"/>
      <c r="V20" s="830"/>
      <c r="W20" s="830"/>
      <c r="X20" s="830"/>
      <c r="Y20" s="830"/>
      <c r="Z20" s="830"/>
      <c r="AA20" s="830"/>
      <c r="AB20" s="830"/>
      <c r="AC20" s="830"/>
      <c r="AD20" s="830"/>
      <c r="AE20" s="830"/>
      <c r="AF20" s="830"/>
      <c r="AG20" s="830"/>
      <c r="AH20" s="830"/>
      <c r="AI20" s="830"/>
      <c r="AJ20" s="830"/>
      <c r="AK20" s="830"/>
      <c r="AL20" s="830"/>
      <c r="AM20" s="830"/>
      <c r="AN20" s="830"/>
      <c r="AO20" s="830"/>
      <c r="AP20" s="830"/>
      <c r="AQ20" s="830"/>
      <c r="AR20" s="830"/>
      <c r="AS20" s="830"/>
      <c r="AT20" s="830"/>
      <c r="AU20" s="830"/>
      <c r="AV20" s="830"/>
      <c r="AW20" s="830"/>
      <c r="AX20" s="830"/>
      <c r="AY20" s="830"/>
      <c r="AZ20" s="830"/>
      <c r="BA20" s="830"/>
      <c r="BB20" s="830"/>
      <c r="BC20" s="830"/>
      <c r="BD20" s="830"/>
      <c r="BE20" s="830"/>
      <c r="BF20" s="830"/>
      <c r="BG20" s="830"/>
      <c r="BH20" s="830"/>
      <c r="BI20" s="830"/>
      <c r="BJ20" s="830"/>
      <c r="BK20" s="830"/>
      <c r="BL20" s="830"/>
      <c r="BM20" s="830"/>
      <c r="BN20" s="830"/>
      <c r="BO20" s="830"/>
      <c r="BP20" s="830"/>
      <c r="BQ20" s="830"/>
      <c r="BR20" s="830"/>
      <c r="BS20" s="830"/>
      <c r="BT20" s="830"/>
      <c r="BU20" s="830"/>
      <c r="BV20" s="830"/>
      <c r="BW20" s="830"/>
      <c r="BX20" s="830"/>
      <c r="BY20" s="830"/>
      <c r="BZ20" s="830"/>
      <c r="CA20" s="830"/>
      <c r="CB20" s="830"/>
      <c r="CC20" s="830"/>
      <c r="CD20" s="830"/>
      <c r="CE20" s="830"/>
      <c r="CF20" s="830"/>
      <c r="CG20" s="830"/>
      <c r="CH20" s="830"/>
      <c r="CI20" s="830"/>
      <c r="CJ20" s="830"/>
      <c r="CK20" s="830"/>
      <c r="CL20" s="830"/>
      <c r="CM20" s="830"/>
      <c r="CN20" s="830"/>
      <c r="CO20" s="830"/>
      <c r="CP20" s="830"/>
      <c r="CQ20" s="830"/>
      <c r="CR20" s="830"/>
      <c r="CS20" s="830"/>
      <c r="CT20" s="830"/>
      <c r="CU20" s="830"/>
      <c r="CV20" s="830"/>
      <c r="CW20" s="830"/>
      <c r="CX20" s="830"/>
      <c r="CY20" s="830"/>
      <c r="CZ20" s="830"/>
      <c r="DA20" s="830"/>
      <c r="DB20" s="830"/>
      <c r="DC20" s="830"/>
      <c r="DD20" s="830"/>
      <c r="DE20" s="830"/>
      <c r="DF20" s="830"/>
      <c r="DG20" s="830"/>
      <c r="DH20" s="830"/>
      <c r="DI20" s="830"/>
      <c r="DJ20" s="830"/>
      <c r="DK20" s="830"/>
      <c r="DL20" s="830"/>
      <c r="DM20" s="830"/>
      <c r="DN20" s="830"/>
      <c r="DO20" s="830"/>
      <c r="DP20" s="830"/>
      <c r="DQ20" s="830"/>
      <c r="DR20" s="830"/>
      <c r="DS20" s="830"/>
      <c r="DT20" s="830"/>
      <c r="DU20" s="830"/>
      <c r="DV20" s="830"/>
      <c r="DW20" s="830"/>
      <c r="DX20" s="830"/>
      <c r="DY20" s="830"/>
      <c r="DZ20" s="830"/>
      <c r="EA20" s="830"/>
      <c r="EB20" s="830"/>
      <c r="EC20" s="830"/>
      <c r="ED20" s="830"/>
      <c r="EE20" s="830"/>
      <c r="EF20" s="830"/>
      <c r="EG20" s="830"/>
      <c r="EH20" s="830"/>
      <c r="EI20" s="830"/>
    </row>
    <row r="21" spans="1:139" s="1099" customFormat="1" ht="14.25" x14ac:dyDescent="0.2">
      <c r="A21" s="1026" t="s">
        <v>1362</v>
      </c>
      <c r="B21" s="874"/>
      <c r="C21" s="1027" t="s">
        <v>1363</v>
      </c>
      <c r="D21" s="866" t="s">
        <v>15</v>
      </c>
      <c r="E21" s="867" t="s">
        <v>15</v>
      </c>
      <c r="F21" s="868" t="s">
        <v>15</v>
      </c>
      <c r="G21" s="869" t="s">
        <v>15</v>
      </c>
      <c r="H21" s="870" t="s">
        <v>15</v>
      </c>
      <c r="I21" s="871" t="s">
        <v>15</v>
      </c>
      <c r="J21" s="872" t="s">
        <v>15</v>
      </c>
      <c r="K21" s="873" t="s">
        <v>15</v>
      </c>
      <c r="L21" s="867" t="s">
        <v>15</v>
      </c>
      <c r="M21" s="868" t="s">
        <v>15</v>
      </c>
      <c r="N21" s="869" t="s">
        <v>15</v>
      </c>
      <c r="O21" s="830"/>
      <c r="P21" s="830"/>
      <c r="Q21" s="830"/>
      <c r="R21" s="830"/>
      <c r="S21" s="830"/>
      <c r="T21" s="830"/>
      <c r="U21" s="830"/>
      <c r="V21" s="830"/>
      <c r="W21" s="830"/>
      <c r="X21" s="830"/>
      <c r="Y21" s="830"/>
      <c r="Z21" s="830"/>
      <c r="AA21" s="830"/>
      <c r="AB21" s="830"/>
      <c r="AC21" s="830"/>
      <c r="AD21" s="830"/>
      <c r="AE21" s="830"/>
      <c r="AF21" s="830"/>
      <c r="AG21" s="830"/>
      <c r="AH21" s="830"/>
      <c r="AI21" s="830"/>
      <c r="AJ21" s="830"/>
      <c r="AK21" s="830"/>
      <c r="AL21" s="830"/>
      <c r="AM21" s="830"/>
      <c r="AN21" s="830"/>
      <c r="AO21" s="830"/>
      <c r="AP21" s="830"/>
      <c r="AQ21" s="830"/>
      <c r="AR21" s="830"/>
      <c r="AS21" s="830"/>
      <c r="AT21" s="830"/>
      <c r="AU21" s="830"/>
      <c r="AV21" s="830"/>
      <c r="AW21" s="830"/>
      <c r="AX21" s="830"/>
      <c r="AY21" s="830"/>
      <c r="AZ21" s="830"/>
      <c r="BA21" s="830"/>
      <c r="BB21" s="830"/>
      <c r="BC21" s="830"/>
      <c r="BD21" s="830"/>
      <c r="BE21" s="830"/>
      <c r="BF21" s="830"/>
      <c r="BG21" s="830"/>
      <c r="BH21" s="830"/>
      <c r="BI21" s="830"/>
      <c r="BJ21" s="830"/>
      <c r="BK21" s="830"/>
      <c r="BL21" s="830"/>
      <c r="BM21" s="830"/>
      <c r="BN21" s="830"/>
      <c r="BO21" s="830"/>
      <c r="BP21" s="830"/>
      <c r="BQ21" s="830"/>
      <c r="BR21" s="830"/>
      <c r="BS21" s="830"/>
      <c r="BT21" s="830"/>
      <c r="BU21" s="830"/>
      <c r="BV21" s="830"/>
      <c r="BW21" s="830"/>
      <c r="BX21" s="830"/>
      <c r="BY21" s="830"/>
      <c r="BZ21" s="830"/>
      <c r="CA21" s="830"/>
      <c r="CB21" s="830"/>
      <c r="CC21" s="830"/>
      <c r="CD21" s="830"/>
      <c r="CE21" s="830"/>
      <c r="CF21" s="830"/>
      <c r="CG21" s="830"/>
      <c r="CH21" s="830"/>
      <c r="CI21" s="830"/>
      <c r="CJ21" s="830"/>
      <c r="CK21" s="830"/>
      <c r="CL21" s="830"/>
      <c r="CM21" s="830"/>
      <c r="CN21" s="830"/>
      <c r="CO21" s="830"/>
      <c r="CP21" s="830"/>
      <c r="CQ21" s="830"/>
      <c r="CR21" s="830"/>
      <c r="CS21" s="830"/>
      <c r="CT21" s="830"/>
      <c r="CU21" s="830"/>
      <c r="CV21" s="830"/>
      <c r="CW21" s="830"/>
      <c r="CX21" s="830"/>
      <c r="CY21" s="830"/>
      <c r="CZ21" s="830"/>
      <c r="DA21" s="830"/>
      <c r="DB21" s="830"/>
      <c r="DC21" s="830"/>
      <c r="DD21" s="830"/>
      <c r="DE21" s="830"/>
      <c r="DF21" s="830"/>
      <c r="DG21" s="830"/>
      <c r="DH21" s="830"/>
      <c r="DI21" s="830"/>
      <c r="DJ21" s="830"/>
      <c r="DK21" s="830"/>
      <c r="DL21" s="830"/>
      <c r="DM21" s="830"/>
      <c r="DN21" s="830"/>
      <c r="DO21" s="830"/>
      <c r="DP21" s="830"/>
      <c r="DQ21" s="830"/>
      <c r="DR21" s="830"/>
      <c r="DS21" s="830"/>
      <c r="DT21" s="830"/>
      <c r="DU21" s="830"/>
      <c r="DV21" s="830"/>
      <c r="DW21" s="830"/>
      <c r="DX21" s="830"/>
      <c r="DY21" s="830"/>
      <c r="DZ21" s="830"/>
      <c r="EA21" s="830"/>
      <c r="EB21" s="830"/>
      <c r="EC21" s="830"/>
      <c r="ED21" s="830"/>
      <c r="EE21" s="830"/>
      <c r="EF21" s="830"/>
      <c r="EG21" s="830"/>
      <c r="EH21" s="830"/>
      <c r="EI21" s="830"/>
    </row>
    <row r="22" spans="1:139" s="1099" customFormat="1" ht="102" x14ac:dyDescent="0.2">
      <c r="A22" s="876" t="s">
        <v>844</v>
      </c>
      <c r="B22" s="877" t="s">
        <v>773</v>
      </c>
      <c r="C22" s="878" t="s">
        <v>845</v>
      </c>
      <c r="D22" s="879">
        <v>1</v>
      </c>
      <c r="E22" s="880" t="s">
        <v>15</v>
      </c>
      <c r="F22" s="881" t="s">
        <v>15</v>
      </c>
      <c r="G22" s="882" t="s">
        <v>15</v>
      </c>
      <c r="H22" s="883" t="s">
        <v>15</v>
      </c>
      <c r="I22" s="884" t="s">
        <v>15</v>
      </c>
      <c r="J22" s="885" t="s">
        <v>15</v>
      </c>
      <c r="K22" s="879">
        <v>1</v>
      </c>
      <c r="L22" s="880" t="s">
        <v>15</v>
      </c>
      <c r="M22" s="881" t="s">
        <v>15</v>
      </c>
      <c r="N22" s="882" t="s">
        <v>15</v>
      </c>
      <c r="O22" s="830"/>
      <c r="P22" s="830"/>
      <c r="Q22" s="830"/>
      <c r="R22" s="830"/>
      <c r="S22" s="830"/>
      <c r="T22" s="830"/>
      <c r="U22" s="830"/>
      <c r="V22" s="830"/>
      <c r="W22" s="830"/>
      <c r="X22" s="830"/>
      <c r="Y22" s="830"/>
      <c r="Z22" s="830"/>
      <c r="AA22" s="830"/>
      <c r="AB22" s="830"/>
      <c r="AC22" s="830"/>
      <c r="AD22" s="830"/>
      <c r="AE22" s="830"/>
      <c r="AF22" s="830"/>
      <c r="AG22" s="830"/>
      <c r="AH22" s="830"/>
      <c r="AI22" s="830"/>
      <c r="AJ22" s="830"/>
      <c r="AK22" s="830"/>
      <c r="AL22" s="830"/>
      <c r="AM22" s="830"/>
      <c r="AN22" s="830"/>
      <c r="AO22" s="830"/>
      <c r="AP22" s="830"/>
      <c r="AQ22" s="830"/>
      <c r="AR22" s="830"/>
      <c r="AS22" s="830"/>
      <c r="AT22" s="830"/>
      <c r="AU22" s="830"/>
      <c r="AV22" s="830"/>
      <c r="AW22" s="830"/>
      <c r="AX22" s="830"/>
      <c r="AY22" s="830"/>
      <c r="AZ22" s="830"/>
      <c r="BA22" s="830"/>
      <c r="BB22" s="830"/>
      <c r="BC22" s="830"/>
      <c r="BD22" s="830"/>
      <c r="BE22" s="830"/>
      <c r="BF22" s="830"/>
      <c r="BG22" s="830"/>
      <c r="BH22" s="830"/>
      <c r="BI22" s="830"/>
      <c r="BJ22" s="830"/>
      <c r="BK22" s="830"/>
      <c r="BL22" s="830"/>
      <c r="BM22" s="830"/>
      <c r="BN22" s="830"/>
      <c r="BO22" s="830"/>
      <c r="BP22" s="830"/>
      <c r="BQ22" s="830"/>
      <c r="BR22" s="830"/>
      <c r="BS22" s="830"/>
      <c r="BT22" s="830"/>
      <c r="BU22" s="830"/>
      <c r="BV22" s="830"/>
      <c r="BW22" s="830"/>
      <c r="BX22" s="830"/>
      <c r="BY22" s="830"/>
      <c r="BZ22" s="830"/>
      <c r="CA22" s="830"/>
      <c r="CB22" s="830"/>
      <c r="CC22" s="830"/>
      <c r="CD22" s="830"/>
      <c r="CE22" s="830"/>
      <c r="CF22" s="830"/>
      <c r="CG22" s="830"/>
      <c r="CH22" s="830"/>
      <c r="CI22" s="830"/>
      <c r="CJ22" s="830"/>
      <c r="CK22" s="830"/>
      <c r="CL22" s="830"/>
      <c r="CM22" s="830"/>
      <c r="CN22" s="830"/>
      <c r="CO22" s="830"/>
      <c r="CP22" s="830"/>
      <c r="CQ22" s="830"/>
      <c r="CR22" s="830"/>
      <c r="CS22" s="830"/>
      <c r="CT22" s="830"/>
      <c r="CU22" s="830"/>
      <c r="CV22" s="830"/>
      <c r="CW22" s="830"/>
      <c r="CX22" s="830"/>
      <c r="CY22" s="830"/>
      <c r="CZ22" s="830"/>
      <c r="DA22" s="830"/>
      <c r="DB22" s="830"/>
      <c r="DC22" s="830"/>
      <c r="DD22" s="830"/>
      <c r="DE22" s="830"/>
      <c r="DF22" s="830"/>
      <c r="DG22" s="830"/>
      <c r="DH22" s="830"/>
      <c r="DI22" s="830"/>
      <c r="DJ22" s="830"/>
      <c r="DK22" s="830"/>
      <c r="DL22" s="830"/>
      <c r="DM22" s="830"/>
      <c r="DN22" s="830"/>
      <c r="DO22" s="830"/>
      <c r="DP22" s="830"/>
      <c r="DQ22" s="830"/>
      <c r="DR22" s="830"/>
      <c r="DS22" s="830"/>
      <c r="DT22" s="830"/>
      <c r="DU22" s="830"/>
      <c r="DV22" s="830"/>
      <c r="DW22" s="830"/>
      <c r="DX22" s="830"/>
      <c r="DY22" s="830"/>
      <c r="DZ22" s="830"/>
      <c r="EA22" s="830"/>
      <c r="EB22" s="830"/>
      <c r="EC22" s="830"/>
      <c r="ED22" s="830"/>
      <c r="EE22" s="830"/>
      <c r="EF22" s="830"/>
      <c r="EG22" s="830"/>
      <c r="EH22" s="830"/>
      <c r="EI22" s="830"/>
    </row>
    <row r="23" spans="1:139" s="1099" customFormat="1" ht="25.5" x14ac:dyDescent="0.2">
      <c r="A23" s="876" t="s">
        <v>846</v>
      </c>
      <c r="B23" s="877" t="s">
        <v>774</v>
      </c>
      <c r="C23" s="886" t="s">
        <v>15</v>
      </c>
      <c r="D23" s="1103">
        <f>SUM(E23:G23)</f>
        <v>0</v>
      </c>
      <c r="E23" s="887"/>
      <c r="F23" s="888"/>
      <c r="G23" s="889"/>
      <c r="H23" s="887"/>
      <c r="I23" s="888"/>
      <c r="J23" s="889"/>
      <c r="K23" s="1103">
        <f>SUM(L23:N23)</f>
        <v>0</v>
      </c>
      <c r="L23" s="1105">
        <f>L25+L26</f>
        <v>0</v>
      </c>
      <c r="M23" s="1106">
        <f>M25+M26</f>
        <v>0</v>
      </c>
      <c r="N23" s="1107">
        <f>N25+N26</f>
        <v>0</v>
      </c>
      <c r="O23" s="830"/>
      <c r="P23" s="830"/>
      <c r="Q23" s="830"/>
      <c r="R23" s="830"/>
      <c r="S23" s="830"/>
      <c r="T23" s="830"/>
      <c r="U23" s="830"/>
      <c r="V23" s="830"/>
      <c r="W23" s="830"/>
      <c r="X23" s="830"/>
      <c r="Y23" s="830"/>
      <c r="Z23" s="830"/>
      <c r="AA23" s="830"/>
      <c r="AB23" s="830"/>
      <c r="AC23" s="830"/>
      <c r="AD23" s="830"/>
      <c r="AE23" s="830"/>
      <c r="AF23" s="830"/>
      <c r="AG23" s="830"/>
      <c r="AH23" s="830"/>
      <c r="AI23" s="830"/>
      <c r="AJ23" s="830"/>
      <c r="AK23" s="830"/>
      <c r="AL23" s="830"/>
      <c r="AM23" s="830"/>
      <c r="AN23" s="830"/>
      <c r="AO23" s="830"/>
      <c r="AP23" s="830"/>
      <c r="AQ23" s="830"/>
      <c r="AR23" s="830"/>
      <c r="AS23" s="830"/>
      <c r="AT23" s="830"/>
      <c r="AU23" s="830"/>
      <c r="AV23" s="830"/>
      <c r="AW23" s="830"/>
      <c r="AX23" s="830"/>
      <c r="AY23" s="830"/>
      <c r="AZ23" s="830"/>
      <c r="BA23" s="830"/>
      <c r="BB23" s="830"/>
      <c r="BC23" s="830"/>
      <c r="BD23" s="830"/>
      <c r="BE23" s="830"/>
      <c r="BF23" s="830"/>
      <c r="BG23" s="830"/>
      <c r="BH23" s="830"/>
      <c r="BI23" s="830"/>
      <c r="BJ23" s="830"/>
      <c r="BK23" s="830"/>
      <c r="BL23" s="830"/>
      <c r="BM23" s="830"/>
      <c r="BN23" s="830"/>
      <c r="BO23" s="830"/>
      <c r="BP23" s="830"/>
      <c r="BQ23" s="830"/>
      <c r="BR23" s="830"/>
      <c r="BS23" s="830"/>
      <c r="BT23" s="830"/>
      <c r="BU23" s="830"/>
      <c r="BV23" s="830"/>
      <c r="BW23" s="830"/>
      <c r="BX23" s="830"/>
      <c r="BY23" s="830"/>
      <c r="BZ23" s="830"/>
      <c r="CA23" s="830"/>
      <c r="CB23" s="830"/>
      <c r="CC23" s="830"/>
      <c r="CD23" s="830"/>
      <c r="CE23" s="830"/>
      <c r="CF23" s="830"/>
      <c r="CG23" s="830"/>
      <c r="CH23" s="830"/>
      <c r="CI23" s="830"/>
      <c r="CJ23" s="830"/>
      <c r="CK23" s="830"/>
      <c r="CL23" s="830"/>
      <c r="CM23" s="830"/>
      <c r="CN23" s="830"/>
      <c r="CO23" s="830"/>
      <c r="CP23" s="830"/>
      <c r="CQ23" s="830"/>
      <c r="CR23" s="830"/>
      <c r="CS23" s="830"/>
      <c r="CT23" s="830"/>
      <c r="CU23" s="830"/>
      <c r="CV23" s="830"/>
      <c r="CW23" s="830"/>
      <c r="CX23" s="830"/>
      <c r="CY23" s="830"/>
      <c r="CZ23" s="830"/>
      <c r="DA23" s="830"/>
      <c r="DB23" s="830"/>
      <c r="DC23" s="830"/>
      <c r="DD23" s="830"/>
      <c r="DE23" s="830"/>
      <c r="DF23" s="830"/>
      <c r="DG23" s="830"/>
      <c r="DH23" s="830"/>
      <c r="DI23" s="830"/>
      <c r="DJ23" s="830"/>
      <c r="DK23" s="830"/>
      <c r="DL23" s="830"/>
      <c r="DM23" s="830"/>
      <c r="DN23" s="830"/>
      <c r="DO23" s="830"/>
      <c r="DP23" s="830"/>
      <c r="DQ23" s="830"/>
      <c r="DR23" s="830"/>
      <c r="DS23" s="830"/>
      <c r="DT23" s="830"/>
      <c r="DU23" s="830"/>
      <c r="DV23" s="830"/>
      <c r="DW23" s="830"/>
      <c r="DX23" s="830"/>
      <c r="DY23" s="830"/>
      <c r="DZ23" s="830"/>
      <c r="EA23" s="830"/>
      <c r="EB23" s="830"/>
      <c r="EC23" s="830"/>
      <c r="ED23" s="830"/>
      <c r="EE23" s="830"/>
      <c r="EF23" s="830"/>
      <c r="EG23" s="830"/>
      <c r="EH23" s="830"/>
      <c r="EI23" s="830"/>
    </row>
    <row r="24" spans="1:139" s="1099" customFormat="1" x14ac:dyDescent="0.2">
      <c r="A24" s="890" t="s">
        <v>847</v>
      </c>
      <c r="B24" s="891"/>
      <c r="C24" s="892"/>
      <c r="D24" s="893"/>
      <c r="E24" s="894"/>
      <c r="F24" s="895"/>
      <c r="G24" s="896"/>
      <c r="H24" s="897"/>
      <c r="I24" s="898"/>
      <c r="J24" s="899"/>
      <c r="K24" s="893"/>
      <c r="L24" s="894"/>
      <c r="M24" s="895"/>
      <c r="N24" s="896"/>
      <c r="O24" s="830"/>
      <c r="P24" s="830"/>
      <c r="Q24" s="830"/>
      <c r="R24" s="830"/>
      <c r="S24" s="830"/>
      <c r="T24" s="830"/>
      <c r="U24" s="830"/>
      <c r="V24" s="830"/>
      <c r="W24" s="830"/>
      <c r="X24" s="830"/>
      <c r="Y24" s="830"/>
      <c r="Z24" s="830"/>
      <c r="AA24" s="830"/>
      <c r="AB24" s="830"/>
      <c r="AC24" s="830"/>
      <c r="AD24" s="830"/>
      <c r="AE24" s="830"/>
      <c r="AF24" s="830"/>
      <c r="AG24" s="830"/>
      <c r="AH24" s="830"/>
      <c r="AI24" s="830"/>
      <c r="AJ24" s="830"/>
      <c r="AK24" s="830"/>
      <c r="AL24" s="830"/>
      <c r="AM24" s="830"/>
      <c r="AN24" s="830"/>
      <c r="AO24" s="830"/>
      <c r="AP24" s="830"/>
      <c r="AQ24" s="830"/>
      <c r="AR24" s="830"/>
      <c r="AS24" s="830"/>
      <c r="AT24" s="830"/>
      <c r="AU24" s="830"/>
      <c r="AV24" s="830"/>
      <c r="AW24" s="830"/>
      <c r="AX24" s="830"/>
      <c r="AY24" s="830"/>
      <c r="AZ24" s="830"/>
      <c r="BA24" s="830"/>
      <c r="BB24" s="830"/>
      <c r="BC24" s="830"/>
      <c r="BD24" s="830"/>
      <c r="BE24" s="830"/>
      <c r="BF24" s="830"/>
      <c r="BG24" s="830"/>
      <c r="BH24" s="830"/>
      <c r="BI24" s="830"/>
      <c r="BJ24" s="830"/>
      <c r="BK24" s="830"/>
      <c r="BL24" s="830"/>
      <c r="BM24" s="830"/>
      <c r="BN24" s="830"/>
      <c r="BO24" s="830"/>
      <c r="BP24" s="830"/>
      <c r="BQ24" s="830"/>
      <c r="BR24" s="830"/>
      <c r="BS24" s="830"/>
      <c r="BT24" s="830"/>
      <c r="BU24" s="830"/>
      <c r="BV24" s="830"/>
      <c r="BW24" s="830"/>
      <c r="BX24" s="830"/>
      <c r="BY24" s="830"/>
      <c r="BZ24" s="830"/>
      <c r="CA24" s="830"/>
      <c r="CB24" s="830"/>
      <c r="CC24" s="830"/>
      <c r="CD24" s="830"/>
      <c r="CE24" s="830"/>
      <c r="CF24" s="830"/>
      <c r="CG24" s="830"/>
      <c r="CH24" s="830"/>
      <c r="CI24" s="830"/>
      <c r="CJ24" s="830"/>
      <c r="CK24" s="830"/>
      <c r="CL24" s="830"/>
      <c r="CM24" s="830"/>
      <c r="CN24" s="830"/>
      <c r="CO24" s="830"/>
      <c r="CP24" s="830"/>
      <c r="CQ24" s="830"/>
      <c r="CR24" s="830"/>
      <c r="CS24" s="830"/>
      <c r="CT24" s="830"/>
      <c r="CU24" s="830"/>
      <c r="CV24" s="830"/>
      <c r="CW24" s="830"/>
      <c r="CX24" s="830"/>
      <c r="CY24" s="830"/>
      <c r="CZ24" s="830"/>
      <c r="DA24" s="830"/>
      <c r="DB24" s="830"/>
      <c r="DC24" s="830"/>
      <c r="DD24" s="830"/>
      <c r="DE24" s="830"/>
      <c r="DF24" s="830"/>
      <c r="DG24" s="830"/>
      <c r="DH24" s="830"/>
      <c r="DI24" s="830"/>
      <c r="DJ24" s="830"/>
      <c r="DK24" s="830"/>
      <c r="DL24" s="830"/>
      <c r="DM24" s="830"/>
      <c r="DN24" s="830"/>
      <c r="DO24" s="830"/>
      <c r="DP24" s="830"/>
      <c r="DQ24" s="830"/>
      <c r="DR24" s="830"/>
      <c r="DS24" s="830"/>
      <c r="DT24" s="830"/>
      <c r="DU24" s="830"/>
      <c r="DV24" s="830"/>
      <c r="DW24" s="830"/>
      <c r="DX24" s="830"/>
      <c r="DY24" s="830"/>
      <c r="DZ24" s="830"/>
      <c r="EA24" s="830"/>
      <c r="EB24" s="830"/>
      <c r="EC24" s="830"/>
      <c r="ED24" s="830"/>
      <c r="EE24" s="830"/>
      <c r="EF24" s="830"/>
      <c r="EG24" s="830"/>
      <c r="EH24" s="830"/>
      <c r="EI24" s="830"/>
    </row>
    <row r="25" spans="1:139" s="1099" customFormat="1" ht="25.5" x14ac:dyDescent="0.2">
      <c r="A25" s="900" t="s">
        <v>848</v>
      </c>
      <c r="B25" s="874" t="s">
        <v>775</v>
      </c>
      <c r="C25" s="901" t="s">
        <v>15</v>
      </c>
      <c r="D25" s="902" t="s">
        <v>15</v>
      </c>
      <c r="E25" s="903" t="s">
        <v>15</v>
      </c>
      <c r="F25" s="904" t="s">
        <v>15</v>
      </c>
      <c r="G25" s="905" t="s">
        <v>15</v>
      </c>
      <c r="H25" s="906" t="s">
        <v>15</v>
      </c>
      <c r="I25" s="907" t="s">
        <v>15</v>
      </c>
      <c r="J25" s="908" t="s">
        <v>15</v>
      </c>
      <c r="K25" s="1109">
        <f>SUM(L25:N25)</f>
        <v>0</v>
      </c>
      <c r="L25" s="909"/>
      <c r="M25" s="910"/>
      <c r="N25" s="911"/>
      <c r="O25" s="830"/>
      <c r="P25" s="830"/>
      <c r="Q25" s="830"/>
      <c r="R25" s="830"/>
      <c r="S25" s="830"/>
      <c r="T25" s="830"/>
      <c r="U25" s="830"/>
      <c r="V25" s="830"/>
      <c r="W25" s="830"/>
      <c r="X25" s="830"/>
      <c r="Y25" s="830"/>
      <c r="Z25" s="830"/>
      <c r="AA25" s="830"/>
      <c r="AB25" s="830"/>
      <c r="AC25" s="830"/>
      <c r="AD25" s="830"/>
      <c r="AE25" s="830"/>
      <c r="AF25" s="830"/>
      <c r="AG25" s="830"/>
      <c r="AH25" s="830"/>
      <c r="AI25" s="830"/>
      <c r="AJ25" s="830"/>
      <c r="AK25" s="830"/>
      <c r="AL25" s="830"/>
      <c r="AM25" s="830"/>
      <c r="AN25" s="830"/>
      <c r="AO25" s="830"/>
      <c r="AP25" s="830"/>
      <c r="AQ25" s="830"/>
      <c r="AR25" s="830"/>
      <c r="AS25" s="830"/>
      <c r="AT25" s="830"/>
      <c r="AU25" s="830"/>
      <c r="AV25" s="830"/>
      <c r="AW25" s="830"/>
      <c r="AX25" s="830"/>
      <c r="AY25" s="830"/>
      <c r="AZ25" s="830"/>
      <c r="BA25" s="830"/>
      <c r="BB25" s="830"/>
      <c r="BC25" s="830"/>
      <c r="BD25" s="830"/>
      <c r="BE25" s="830"/>
      <c r="BF25" s="830"/>
      <c r="BG25" s="830"/>
      <c r="BH25" s="830"/>
      <c r="BI25" s="830"/>
      <c r="BJ25" s="830"/>
      <c r="BK25" s="830"/>
      <c r="BL25" s="830"/>
      <c r="BM25" s="830"/>
      <c r="BN25" s="830"/>
      <c r="BO25" s="830"/>
      <c r="BP25" s="830"/>
      <c r="BQ25" s="830"/>
      <c r="BR25" s="830"/>
      <c r="BS25" s="830"/>
      <c r="BT25" s="830"/>
      <c r="BU25" s="830"/>
      <c r="BV25" s="830"/>
      <c r="BW25" s="830"/>
      <c r="BX25" s="830"/>
      <c r="BY25" s="830"/>
      <c r="BZ25" s="830"/>
      <c r="CA25" s="830"/>
      <c r="CB25" s="830"/>
      <c r="CC25" s="830"/>
      <c r="CD25" s="830"/>
      <c r="CE25" s="830"/>
      <c r="CF25" s="830"/>
      <c r="CG25" s="830"/>
      <c r="CH25" s="830"/>
      <c r="CI25" s="830"/>
      <c r="CJ25" s="830"/>
      <c r="CK25" s="830"/>
      <c r="CL25" s="830"/>
      <c r="CM25" s="830"/>
      <c r="CN25" s="830"/>
      <c r="CO25" s="830"/>
      <c r="CP25" s="830"/>
      <c r="CQ25" s="830"/>
      <c r="CR25" s="830"/>
      <c r="CS25" s="830"/>
      <c r="CT25" s="830"/>
      <c r="CU25" s="830"/>
      <c r="CV25" s="830"/>
      <c r="CW25" s="830"/>
      <c r="CX25" s="830"/>
      <c r="CY25" s="830"/>
      <c r="CZ25" s="830"/>
      <c r="DA25" s="830"/>
      <c r="DB25" s="830"/>
      <c r="DC25" s="830"/>
      <c r="DD25" s="830"/>
      <c r="DE25" s="830"/>
      <c r="DF25" s="830"/>
      <c r="DG25" s="830"/>
      <c r="DH25" s="830"/>
      <c r="DI25" s="830"/>
      <c r="DJ25" s="830"/>
      <c r="DK25" s="830"/>
      <c r="DL25" s="830"/>
      <c r="DM25" s="830"/>
      <c r="DN25" s="830"/>
      <c r="DO25" s="830"/>
      <c r="DP25" s="830"/>
      <c r="DQ25" s="830"/>
      <c r="DR25" s="830"/>
      <c r="DS25" s="830"/>
      <c r="DT25" s="830"/>
      <c r="DU25" s="830"/>
      <c r="DV25" s="830"/>
      <c r="DW25" s="830"/>
      <c r="DX25" s="830"/>
      <c r="DY25" s="830"/>
      <c r="DZ25" s="830"/>
      <c r="EA25" s="830"/>
      <c r="EB25" s="830"/>
      <c r="EC25" s="830"/>
      <c r="ED25" s="830"/>
      <c r="EE25" s="830"/>
      <c r="EF25" s="830"/>
      <c r="EG25" s="830"/>
      <c r="EH25" s="830"/>
      <c r="EI25" s="830"/>
    </row>
    <row r="26" spans="1:139" s="1099" customFormat="1" ht="25.5" x14ac:dyDescent="0.2">
      <c r="A26" s="912" t="s">
        <v>849</v>
      </c>
      <c r="B26" s="877" t="s">
        <v>776</v>
      </c>
      <c r="C26" s="886" t="s">
        <v>15</v>
      </c>
      <c r="D26" s="913" t="s">
        <v>15</v>
      </c>
      <c r="E26" s="914" t="s">
        <v>15</v>
      </c>
      <c r="F26" s="915" t="s">
        <v>15</v>
      </c>
      <c r="G26" s="916" t="s">
        <v>15</v>
      </c>
      <c r="H26" s="917" t="s">
        <v>15</v>
      </c>
      <c r="I26" s="918" t="s">
        <v>15</v>
      </c>
      <c r="J26" s="919" t="s">
        <v>15</v>
      </c>
      <c r="K26" s="1109">
        <f>SUM(L26:N26)</f>
        <v>0</v>
      </c>
      <c r="L26" s="920"/>
      <c r="M26" s="921"/>
      <c r="N26" s="911"/>
      <c r="O26" s="830"/>
      <c r="P26" s="830"/>
      <c r="Q26" s="830"/>
      <c r="R26" s="830"/>
      <c r="S26" s="830"/>
      <c r="T26" s="830"/>
      <c r="U26" s="830"/>
      <c r="V26" s="830"/>
      <c r="W26" s="830"/>
      <c r="X26" s="830"/>
      <c r="Y26" s="830"/>
      <c r="Z26" s="830"/>
      <c r="AA26" s="830"/>
      <c r="AB26" s="830"/>
      <c r="AC26" s="830"/>
      <c r="AD26" s="830"/>
      <c r="AE26" s="830"/>
      <c r="AF26" s="830"/>
      <c r="AG26" s="830"/>
      <c r="AH26" s="830"/>
      <c r="AI26" s="830"/>
      <c r="AJ26" s="830"/>
      <c r="AK26" s="830"/>
      <c r="AL26" s="830"/>
      <c r="AM26" s="830"/>
      <c r="AN26" s="830"/>
      <c r="AO26" s="830"/>
      <c r="AP26" s="830"/>
      <c r="AQ26" s="830"/>
      <c r="AR26" s="830"/>
      <c r="AS26" s="830"/>
      <c r="AT26" s="830"/>
      <c r="AU26" s="830"/>
      <c r="AV26" s="830"/>
      <c r="AW26" s="830"/>
      <c r="AX26" s="830"/>
      <c r="AY26" s="830"/>
      <c r="AZ26" s="830"/>
      <c r="BA26" s="830"/>
      <c r="BB26" s="830"/>
      <c r="BC26" s="830"/>
      <c r="BD26" s="830"/>
      <c r="BE26" s="830"/>
      <c r="BF26" s="830"/>
      <c r="BG26" s="830"/>
      <c r="BH26" s="830"/>
      <c r="BI26" s="830"/>
      <c r="BJ26" s="830"/>
      <c r="BK26" s="830"/>
      <c r="BL26" s="830"/>
      <c r="BM26" s="830"/>
      <c r="BN26" s="830"/>
      <c r="BO26" s="830"/>
      <c r="BP26" s="830"/>
      <c r="BQ26" s="830"/>
      <c r="BR26" s="830"/>
      <c r="BS26" s="830"/>
      <c r="BT26" s="830"/>
      <c r="BU26" s="830"/>
      <c r="BV26" s="830"/>
      <c r="BW26" s="830"/>
      <c r="BX26" s="830"/>
      <c r="BY26" s="830"/>
      <c r="BZ26" s="830"/>
      <c r="CA26" s="830"/>
      <c r="CB26" s="830"/>
      <c r="CC26" s="830"/>
      <c r="CD26" s="830"/>
      <c r="CE26" s="830"/>
      <c r="CF26" s="830"/>
      <c r="CG26" s="830"/>
      <c r="CH26" s="830"/>
      <c r="CI26" s="830"/>
      <c r="CJ26" s="830"/>
      <c r="CK26" s="830"/>
      <c r="CL26" s="830"/>
      <c r="CM26" s="830"/>
      <c r="CN26" s="830"/>
      <c r="CO26" s="830"/>
      <c r="CP26" s="830"/>
      <c r="CQ26" s="830"/>
      <c r="CR26" s="830"/>
      <c r="CS26" s="830"/>
      <c r="CT26" s="830"/>
      <c r="CU26" s="830"/>
      <c r="CV26" s="830"/>
      <c r="CW26" s="830"/>
      <c r="CX26" s="830"/>
      <c r="CY26" s="830"/>
      <c r="CZ26" s="830"/>
      <c r="DA26" s="830"/>
      <c r="DB26" s="830"/>
      <c r="DC26" s="830"/>
      <c r="DD26" s="830"/>
      <c r="DE26" s="830"/>
      <c r="DF26" s="830"/>
      <c r="DG26" s="830"/>
      <c r="DH26" s="830"/>
      <c r="DI26" s="830"/>
      <c r="DJ26" s="830"/>
      <c r="DK26" s="830"/>
      <c r="DL26" s="830"/>
      <c r="DM26" s="830"/>
      <c r="DN26" s="830"/>
      <c r="DO26" s="830"/>
      <c r="DP26" s="830"/>
      <c r="DQ26" s="830"/>
      <c r="DR26" s="830"/>
      <c r="DS26" s="830"/>
      <c r="DT26" s="830"/>
      <c r="DU26" s="830"/>
      <c r="DV26" s="830"/>
      <c r="DW26" s="830"/>
      <c r="DX26" s="830"/>
      <c r="DY26" s="830"/>
      <c r="DZ26" s="830"/>
      <c r="EA26" s="830"/>
      <c r="EB26" s="830"/>
      <c r="EC26" s="830"/>
      <c r="ED26" s="830"/>
      <c r="EE26" s="830"/>
      <c r="EF26" s="830"/>
      <c r="EG26" s="830"/>
      <c r="EH26" s="830"/>
      <c r="EI26" s="830"/>
    </row>
    <row r="27" spans="1:139" s="1099" customFormat="1" ht="37.5" x14ac:dyDescent="0.2">
      <c r="A27" s="876" t="s">
        <v>850</v>
      </c>
      <c r="B27" s="877" t="s">
        <v>777</v>
      </c>
      <c r="C27" s="1104">
        <f>SUM(C29:C31)</f>
        <v>0</v>
      </c>
      <c r="D27" s="1103">
        <f>SUM(D29:D31)</f>
        <v>0</v>
      </c>
      <c r="E27" s="1107">
        <f t="shared" ref="E27:F27" si="0">SUM(E29:E31)</f>
        <v>0</v>
      </c>
      <c r="F27" s="1107">
        <f t="shared" si="0"/>
        <v>0</v>
      </c>
      <c r="G27" s="1107">
        <f>SUM(G29:G31)</f>
        <v>0</v>
      </c>
      <c r="H27" s="1108">
        <f t="shared" ref="H27:I27" si="1">SUM(H29:H31)</f>
        <v>0</v>
      </c>
      <c r="I27" s="1108">
        <f t="shared" si="1"/>
        <v>0</v>
      </c>
      <c r="J27" s="1108">
        <f>SUM(J29:J31)</f>
        <v>0</v>
      </c>
      <c r="K27" s="1103">
        <f>SUM(K29:K31)</f>
        <v>0</v>
      </c>
      <c r="L27" s="1107">
        <f t="shared" ref="L27:M27" si="2">SUM(L29:L31)</f>
        <v>0</v>
      </c>
      <c r="M27" s="1107">
        <f t="shared" si="2"/>
        <v>0</v>
      </c>
      <c r="N27" s="1107">
        <f>SUM(N29:N31)</f>
        <v>0</v>
      </c>
      <c r="O27" s="830"/>
      <c r="P27" s="830"/>
      <c r="Q27" s="830"/>
      <c r="R27" s="830"/>
      <c r="S27" s="830"/>
      <c r="T27" s="830"/>
      <c r="U27" s="830"/>
      <c r="V27" s="830"/>
      <c r="W27" s="830"/>
      <c r="X27" s="830"/>
      <c r="Y27" s="830"/>
      <c r="Z27" s="830"/>
      <c r="AA27" s="830"/>
      <c r="AB27" s="830"/>
      <c r="AC27" s="830"/>
      <c r="AD27" s="830"/>
      <c r="AE27" s="830"/>
      <c r="AF27" s="830"/>
      <c r="AG27" s="830"/>
      <c r="AH27" s="830"/>
      <c r="AI27" s="830"/>
      <c r="AJ27" s="830"/>
      <c r="AK27" s="830"/>
      <c r="AL27" s="830"/>
      <c r="AM27" s="830"/>
      <c r="AN27" s="830"/>
      <c r="AO27" s="830"/>
      <c r="AP27" s="830"/>
      <c r="AQ27" s="830"/>
      <c r="AR27" s="830"/>
      <c r="AS27" s="830"/>
      <c r="AT27" s="830"/>
      <c r="AU27" s="830"/>
      <c r="AV27" s="830"/>
      <c r="AW27" s="830"/>
      <c r="AX27" s="830"/>
      <c r="AY27" s="830"/>
      <c r="AZ27" s="830"/>
      <c r="BA27" s="830"/>
      <c r="BB27" s="830"/>
      <c r="BC27" s="830"/>
      <c r="BD27" s="830"/>
      <c r="BE27" s="830"/>
      <c r="BF27" s="830"/>
      <c r="BG27" s="830"/>
      <c r="BH27" s="830"/>
      <c r="BI27" s="830"/>
      <c r="BJ27" s="830"/>
      <c r="BK27" s="830"/>
      <c r="BL27" s="830"/>
      <c r="BM27" s="830"/>
      <c r="BN27" s="830"/>
      <c r="BO27" s="830"/>
      <c r="BP27" s="830"/>
      <c r="BQ27" s="830"/>
      <c r="BR27" s="830"/>
      <c r="BS27" s="830"/>
      <c r="BT27" s="830"/>
      <c r="BU27" s="830"/>
      <c r="BV27" s="830"/>
      <c r="BW27" s="830"/>
      <c r="BX27" s="830"/>
      <c r="BY27" s="830"/>
      <c r="BZ27" s="830"/>
      <c r="CA27" s="830"/>
      <c r="CB27" s="830"/>
      <c r="CC27" s="830"/>
      <c r="CD27" s="830"/>
      <c r="CE27" s="830"/>
      <c r="CF27" s="830"/>
      <c r="CG27" s="830"/>
      <c r="CH27" s="830"/>
      <c r="CI27" s="830"/>
      <c r="CJ27" s="830"/>
      <c r="CK27" s="830"/>
      <c r="CL27" s="830"/>
      <c r="CM27" s="830"/>
      <c r="CN27" s="830"/>
      <c r="CO27" s="830"/>
      <c r="CP27" s="830"/>
      <c r="CQ27" s="830"/>
      <c r="CR27" s="830"/>
      <c r="CS27" s="830"/>
      <c r="CT27" s="830"/>
      <c r="CU27" s="830"/>
      <c r="CV27" s="830"/>
      <c r="CW27" s="830"/>
      <c r="CX27" s="830"/>
      <c r="CY27" s="830"/>
      <c r="CZ27" s="830"/>
      <c r="DA27" s="830"/>
      <c r="DB27" s="830"/>
      <c r="DC27" s="830"/>
      <c r="DD27" s="830"/>
      <c r="DE27" s="830"/>
      <c r="DF27" s="830"/>
      <c r="DG27" s="830"/>
      <c r="DH27" s="830"/>
      <c r="DI27" s="830"/>
      <c r="DJ27" s="830"/>
      <c r="DK27" s="830"/>
      <c r="DL27" s="830"/>
      <c r="DM27" s="830"/>
      <c r="DN27" s="830"/>
      <c r="DO27" s="830"/>
      <c r="DP27" s="830"/>
      <c r="DQ27" s="830"/>
      <c r="DR27" s="830"/>
      <c r="DS27" s="830"/>
      <c r="DT27" s="830"/>
      <c r="DU27" s="830"/>
      <c r="DV27" s="830"/>
      <c r="DW27" s="830"/>
      <c r="DX27" s="830"/>
      <c r="DY27" s="830"/>
      <c r="DZ27" s="830"/>
      <c r="EA27" s="830"/>
      <c r="EB27" s="830"/>
      <c r="EC27" s="830"/>
      <c r="ED27" s="830"/>
      <c r="EE27" s="830"/>
      <c r="EF27" s="830"/>
      <c r="EG27" s="830"/>
      <c r="EH27" s="830"/>
      <c r="EI27" s="830"/>
    </row>
    <row r="28" spans="1:139" s="1099" customFormat="1" ht="13.5" thickBot="1" x14ac:dyDescent="0.25">
      <c r="A28" s="922" t="s">
        <v>8</v>
      </c>
      <c r="B28" s="891"/>
      <c r="C28" s="923"/>
      <c r="D28" s="924"/>
      <c r="E28" s="925"/>
      <c r="F28" s="926"/>
      <c r="G28" s="927"/>
      <c r="H28" s="928"/>
      <c r="I28" s="929"/>
      <c r="J28" s="930"/>
      <c r="K28" s="931"/>
      <c r="L28" s="932"/>
      <c r="M28" s="933"/>
      <c r="N28" s="934"/>
      <c r="O28" s="830"/>
      <c r="P28" s="830"/>
      <c r="Q28" s="830"/>
      <c r="R28" s="830"/>
      <c r="S28" s="830"/>
      <c r="T28" s="830"/>
      <c r="U28" s="830"/>
      <c r="V28" s="830"/>
      <c r="W28" s="830"/>
      <c r="X28" s="830"/>
      <c r="Y28" s="830"/>
      <c r="Z28" s="830"/>
      <c r="AA28" s="830"/>
      <c r="AB28" s="830"/>
      <c r="AC28" s="830"/>
      <c r="AD28" s="830"/>
      <c r="AE28" s="830"/>
      <c r="AF28" s="830"/>
      <c r="AG28" s="830"/>
      <c r="AH28" s="830"/>
      <c r="AI28" s="830"/>
      <c r="AJ28" s="830"/>
      <c r="AK28" s="830"/>
      <c r="AL28" s="830"/>
      <c r="AM28" s="830"/>
      <c r="AN28" s="830"/>
      <c r="AO28" s="830"/>
      <c r="AP28" s="830"/>
      <c r="AQ28" s="830"/>
      <c r="AR28" s="830"/>
      <c r="AS28" s="830"/>
      <c r="AT28" s="830"/>
      <c r="AU28" s="830"/>
      <c r="AV28" s="830"/>
      <c r="AW28" s="830"/>
      <c r="AX28" s="830"/>
      <c r="AY28" s="830"/>
      <c r="AZ28" s="830"/>
      <c r="BA28" s="830"/>
      <c r="BB28" s="830"/>
      <c r="BC28" s="830"/>
      <c r="BD28" s="830"/>
      <c r="BE28" s="830"/>
      <c r="BF28" s="830"/>
      <c r="BG28" s="830"/>
      <c r="BH28" s="830"/>
      <c r="BI28" s="830"/>
      <c r="BJ28" s="830"/>
      <c r="BK28" s="830"/>
      <c r="BL28" s="830"/>
      <c r="BM28" s="830"/>
      <c r="BN28" s="830"/>
      <c r="BO28" s="830"/>
      <c r="BP28" s="830"/>
      <c r="BQ28" s="830"/>
      <c r="BR28" s="830"/>
      <c r="BS28" s="830"/>
      <c r="BT28" s="830"/>
      <c r="BU28" s="830"/>
      <c r="BV28" s="830"/>
      <c r="BW28" s="830"/>
      <c r="BX28" s="830"/>
      <c r="BY28" s="830"/>
      <c r="BZ28" s="830"/>
      <c r="CA28" s="830"/>
      <c r="CB28" s="830"/>
      <c r="CC28" s="830"/>
      <c r="CD28" s="830"/>
      <c r="CE28" s="830"/>
      <c r="CF28" s="830"/>
      <c r="CG28" s="830"/>
      <c r="CH28" s="830"/>
      <c r="CI28" s="830"/>
      <c r="CJ28" s="830"/>
      <c r="CK28" s="830"/>
      <c r="CL28" s="830"/>
      <c r="CM28" s="830"/>
      <c r="CN28" s="830"/>
      <c r="CO28" s="830"/>
      <c r="CP28" s="830"/>
      <c r="CQ28" s="830"/>
      <c r="CR28" s="830"/>
      <c r="CS28" s="830"/>
      <c r="CT28" s="830"/>
      <c r="CU28" s="830"/>
      <c r="CV28" s="830"/>
      <c r="CW28" s="830"/>
      <c r="CX28" s="830"/>
      <c r="CY28" s="830"/>
      <c r="CZ28" s="830"/>
      <c r="DA28" s="830"/>
      <c r="DB28" s="830"/>
      <c r="DC28" s="830"/>
      <c r="DD28" s="830"/>
      <c r="DE28" s="830"/>
      <c r="DF28" s="830"/>
      <c r="DG28" s="830"/>
      <c r="DH28" s="830"/>
      <c r="DI28" s="830"/>
      <c r="DJ28" s="830"/>
      <c r="DK28" s="830"/>
      <c r="DL28" s="830"/>
      <c r="DM28" s="830"/>
      <c r="DN28" s="830"/>
      <c r="DO28" s="830"/>
      <c r="DP28" s="830"/>
      <c r="DQ28" s="830"/>
      <c r="DR28" s="830"/>
      <c r="DS28" s="830"/>
      <c r="DT28" s="830"/>
      <c r="DU28" s="830"/>
      <c r="DV28" s="830"/>
      <c r="DW28" s="830"/>
      <c r="DX28" s="830"/>
      <c r="DY28" s="830"/>
      <c r="DZ28" s="830"/>
      <c r="EA28" s="830"/>
      <c r="EB28" s="830"/>
      <c r="EC28" s="830"/>
      <c r="ED28" s="830"/>
      <c r="EE28" s="830"/>
      <c r="EF28" s="830"/>
      <c r="EG28" s="830"/>
      <c r="EH28" s="830"/>
      <c r="EI28" s="830"/>
    </row>
    <row r="29" spans="1:139" s="1099" customFormat="1" ht="19.5" customHeight="1" x14ac:dyDescent="0.2">
      <c r="A29" s="922" t="s">
        <v>1372</v>
      </c>
      <c r="B29" s="891"/>
      <c r="C29" s="1104">
        <f>SUM(D29,K29)</f>
        <v>0</v>
      </c>
      <c r="D29" s="1103">
        <f>SUM(E29:G29)</f>
        <v>0</v>
      </c>
      <c r="E29" s="920"/>
      <c r="F29" s="921"/>
      <c r="G29" s="935"/>
      <c r="H29" s="887"/>
      <c r="I29" s="888"/>
      <c r="J29" s="889"/>
      <c r="K29" s="873" t="s">
        <v>15</v>
      </c>
      <c r="L29" s="867" t="s">
        <v>15</v>
      </c>
      <c r="M29" s="868" t="s">
        <v>15</v>
      </c>
      <c r="N29" s="869" t="s">
        <v>15</v>
      </c>
      <c r="O29" s="830"/>
      <c r="P29" s="830"/>
      <c r="Q29" s="830"/>
      <c r="R29" s="830"/>
      <c r="S29" s="830"/>
      <c r="T29" s="830"/>
      <c r="U29" s="830"/>
      <c r="V29" s="830"/>
      <c r="W29" s="830"/>
      <c r="X29" s="830"/>
      <c r="Y29" s="830"/>
      <c r="Z29" s="830"/>
      <c r="AA29" s="830"/>
      <c r="AB29" s="830"/>
      <c r="AC29" s="830"/>
      <c r="AD29" s="830"/>
      <c r="AE29" s="830"/>
      <c r="AF29" s="830"/>
      <c r="AG29" s="830"/>
      <c r="AH29" s="830"/>
      <c r="AI29" s="830"/>
      <c r="AJ29" s="830"/>
      <c r="AK29" s="830"/>
      <c r="AL29" s="830"/>
      <c r="AM29" s="830"/>
      <c r="AN29" s="830"/>
      <c r="AO29" s="830"/>
      <c r="AP29" s="830"/>
      <c r="AQ29" s="830"/>
      <c r="AR29" s="830"/>
      <c r="AS29" s="830"/>
      <c r="AT29" s="830"/>
      <c r="AU29" s="830"/>
      <c r="AV29" s="830"/>
      <c r="AW29" s="830"/>
      <c r="AX29" s="830"/>
      <c r="AY29" s="830"/>
      <c r="AZ29" s="830"/>
      <c r="BA29" s="830"/>
      <c r="BB29" s="830"/>
      <c r="BC29" s="830"/>
      <c r="BD29" s="830"/>
      <c r="BE29" s="830"/>
      <c r="BF29" s="830"/>
      <c r="BG29" s="830"/>
      <c r="BH29" s="830"/>
      <c r="BI29" s="830"/>
      <c r="BJ29" s="830"/>
      <c r="BK29" s="830"/>
      <c r="BL29" s="830"/>
      <c r="BM29" s="830"/>
      <c r="BN29" s="830"/>
      <c r="BO29" s="830"/>
      <c r="BP29" s="830"/>
      <c r="BQ29" s="830"/>
      <c r="BR29" s="830"/>
      <c r="BS29" s="830"/>
      <c r="BT29" s="830"/>
      <c r="BU29" s="830"/>
      <c r="BV29" s="830"/>
      <c r="BW29" s="830"/>
      <c r="BX29" s="830"/>
      <c r="BY29" s="830"/>
      <c r="BZ29" s="830"/>
      <c r="CA29" s="830"/>
      <c r="CB29" s="830"/>
      <c r="CC29" s="830"/>
      <c r="CD29" s="830"/>
      <c r="CE29" s="830"/>
      <c r="CF29" s="830"/>
      <c r="CG29" s="830"/>
      <c r="CH29" s="830"/>
      <c r="CI29" s="830"/>
      <c r="CJ29" s="830"/>
      <c r="CK29" s="830"/>
      <c r="CL29" s="830"/>
      <c r="CM29" s="830"/>
      <c r="CN29" s="830"/>
      <c r="CO29" s="830"/>
      <c r="CP29" s="830"/>
      <c r="CQ29" s="830"/>
      <c r="CR29" s="830"/>
      <c r="CS29" s="830"/>
      <c r="CT29" s="830"/>
      <c r="CU29" s="830"/>
      <c r="CV29" s="830"/>
      <c r="CW29" s="830"/>
      <c r="CX29" s="830"/>
      <c r="CY29" s="830"/>
      <c r="CZ29" s="830"/>
      <c r="DA29" s="830"/>
      <c r="DB29" s="830"/>
      <c r="DC29" s="830"/>
      <c r="DD29" s="830"/>
      <c r="DE29" s="830"/>
      <c r="DF29" s="830"/>
      <c r="DG29" s="830"/>
      <c r="DH29" s="830"/>
      <c r="DI29" s="830"/>
      <c r="DJ29" s="830"/>
      <c r="DK29" s="830"/>
      <c r="DL29" s="830"/>
      <c r="DM29" s="830"/>
      <c r="DN29" s="830"/>
      <c r="DO29" s="830"/>
      <c r="DP29" s="830"/>
      <c r="DQ29" s="830"/>
      <c r="DR29" s="830"/>
      <c r="DS29" s="830"/>
      <c r="DT29" s="830"/>
      <c r="DU29" s="830"/>
      <c r="DV29" s="830"/>
      <c r="DW29" s="830"/>
      <c r="DX29" s="830"/>
      <c r="DY29" s="830"/>
      <c r="DZ29" s="830"/>
      <c r="EA29" s="830"/>
      <c r="EB29" s="830"/>
      <c r="EC29" s="830"/>
      <c r="ED29" s="830"/>
      <c r="EE29" s="830"/>
      <c r="EF29" s="830"/>
      <c r="EG29" s="830"/>
      <c r="EH29" s="830"/>
      <c r="EI29" s="830"/>
    </row>
    <row r="30" spans="1:139" s="1099" customFormat="1" ht="25.5" x14ac:dyDescent="0.2">
      <c r="A30" s="912" t="s">
        <v>851</v>
      </c>
      <c r="B30" s="877" t="s">
        <v>779</v>
      </c>
      <c r="C30" s="1104">
        <f>SUM(D30,K30)</f>
        <v>0</v>
      </c>
      <c r="D30" s="1103">
        <f>SUM(E30:G30)</f>
        <v>0</v>
      </c>
      <c r="E30" s="920">
        <v>0</v>
      </c>
      <c r="F30" s="921">
        <v>0</v>
      </c>
      <c r="G30" s="935">
        <v>0</v>
      </c>
      <c r="H30" s="887"/>
      <c r="I30" s="888"/>
      <c r="J30" s="889"/>
      <c r="K30" s="1103">
        <f>SUM(L30:N30)</f>
        <v>0</v>
      </c>
      <c r="L30" s="920"/>
      <c r="M30" s="921"/>
      <c r="N30" s="935"/>
      <c r="O30" s="830"/>
      <c r="P30" s="830"/>
      <c r="Q30" s="830"/>
      <c r="R30" s="830"/>
      <c r="S30" s="830"/>
      <c r="T30" s="830"/>
      <c r="U30" s="830"/>
      <c r="V30" s="830"/>
      <c r="W30" s="830"/>
      <c r="X30" s="830"/>
      <c r="Y30" s="830"/>
      <c r="Z30" s="830"/>
      <c r="AA30" s="830"/>
      <c r="AB30" s="830"/>
      <c r="AC30" s="830"/>
      <c r="AD30" s="830"/>
      <c r="AE30" s="830"/>
      <c r="AF30" s="830"/>
      <c r="AG30" s="830"/>
      <c r="AH30" s="830"/>
      <c r="AI30" s="830"/>
      <c r="AJ30" s="830"/>
      <c r="AK30" s="830"/>
      <c r="AL30" s="830"/>
      <c r="AM30" s="830"/>
      <c r="AN30" s="830"/>
      <c r="AO30" s="830"/>
      <c r="AP30" s="830"/>
      <c r="AQ30" s="830"/>
      <c r="AR30" s="830"/>
      <c r="AS30" s="830"/>
      <c r="AT30" s="830"/>
      <c r="AU30" s="830"/>
      <c r="AV30" s="830"/>
      <c r="AW30" s="830"/>
      <c r="AX30" s="830"/>
      <c r="AY30" s="830"/>
      <c r="AZ30" s="830"/>
      <c r="BA30" s="830"/>
      <c r="BB30" s="830"/>
      <c r="BC30" s="830"/>
      <c r="BD30" s="830"/>
      <c r="BE30" s="830"/>
      <c r="BF30" s="830"/>
      <c r="BG30" s="830"/>
      <c r="BH30" s="830"/>
      <c r="BI30" s="830"/>
      <c r="BJ30" s="830"/>
      <c r="BK30" s="830"/>
      <c r="BL30" s="830"/>
      <c r="BM30" s="830"/>
      <c r="BN30" s="830"/>
      <c r="BO30" s="830"/>
      <c r="BP30" s="830"/>
      <c r="BQ30" s="830"/>
      <c r="BR30" s="830"/>
      <c r="BS30" s="830"/>
      <c r="BT30" s="830"/>
      <c r="BU30" s="830"/>
      <c r="BV30" s="830"/>
      <c r="BW30" s="830"/>
      <c r="BX30" s="830"/>
      <c r="BY30" s="830"/>
      <c r="BZ30" s="830"/>
      <c r="CA30" s="830"/>
      <c r="CB30" s="830"/>
      <c r="CC30" s="830"/>
      <c r="CD30" s="830"/>
      <c r="CE30" s="830"/>
      <c r="CF30" s="830"/>
      <c r="CG30" s="830"/>
      <c r="CH30" s="830"/>
      <c r="CI30" s="830"/>
      <c r="CJ30" s="830"/>
      <c r="CK30" s="830"/>
      <c r="CL30" s="830"/>
      <c r="CM30" s="830"/>
      <c r="CN30" s="830"/>
      <c r="CO30" s="830"/>
      <c r="CP30" s="830"/>
      <c r="CQ30" s="830"/>
      <c r="CR30" s="830"/>
      <c r="CS30" s="830"/>
      <c r="CT30" s="830"/>
      <c r="CU30" s="830"/>
      <c r="CV30" s="830"/>
      <c r="CW30" s="830"/>
      <c r="CX30" s="830"/>
      <c r="CY30" s="830"/>
      <c r="CZ30" s="830"/>
      <c r="DA30" s="830"/>
      <c r="DB30" s="830"/>
      <c r="DC30" s="830"/>
      <c r="DD30" s="830"/>
      <c r="DE30" s="830"/>
      <c r="DF30" s="830"/>
      <c r="DG30" s="830"/>
      <c r="DH30" s="830"/>
      <c r="DI30" s="830"/>
      <c r="DJ30" s="830"/>
      <c r="DK30" s="830"/>
      <c r="DL30" s="830"/>
      <c r="DM30" s="830"/>
      <c r="DN30" s="830"/>
      <c r="DO30" s="830"/>
      <c r="DP30" s="830"/>
      <c r="DQ30" s="830"/>
      <c r="DR30" s="830"/>
      <c r="DS30" s="830"/>
      <c r="DT30" s="830"/>
      <c r="DU30" s="830"/>
      <c r="DV30" s="830"/>
      <c r="DW30" s="830"/>
      <c r="DX30" s="830"/>
      <c r="DY30" s="830"/>
      <c r="DZ30" s="830"/>
      <c r="EA30" s="830"/>
      <c r="EB30" s="830"/>
      <c r="EC30" s="830"/>
      <c r="ED30" s="830"/>
      <c r="EE30" s="830"/>
      <c r="EF30" s="830"/>
      <c r="EG30" s="830"/>
      <c r="EH30" s="830"/>
      <c r="EI30" s="830"/>
    </row>
    <row r="31" spans="1:139" s="1099" customFormat="1" ht="25.5" x14ac:dyDescent="0.2">
      <c r="A31" s="912" t="s">
        <v>852</v>
      </c>
      <c r="B31" s="877" t="s">
        <v>780</v>
      </c>
      <c r="C31" s="1104">
        <f>SUM(D31,K31)</f>
        <v>0</v>
      </c>
      <c r="D31" s="1103">
        <f>SUM(E31:G31)</f>
        <v>0</v>
      </c>
      <c r="E31" s="920"/>
      <c r="F31" s="921"/>
      <c r="G31" s="935"/>
      <c r="H31" s="887"/>
      <c r="I31" s="888">
        <v>0</v>
      </c>
      <c r="J31" s="889"/>
      <c r="K31" s="1103">
        <f>SUM(L31:N31)</f>
        <v>0</v>
      </c>
      <c r="L31" s="920">
        <v>0</v>
      </c>
      <c r="M31" s="921">
        <v>0</v>
      </c>
      <c r="N31" s="935"/>
      <c r="O31" s="830"/>
      <c r="P31" s="830"/>
      <c r="Q31" s="830"/>
      <c r="R31" s="830"/>
      <c r="S31" s="830"/>
      <c r="T31" s="830"/>
      <c r="U31" s="830"/>
      <c r="V31" s="830"/>
      <c r="W31" s="830"/>
      <c r="X31" s="830"/>
      <c r="Y31" s="830"/>
      <c r="Z31" s="830"/>
      <c r="AA31" s="830"/>
      <c r="AB31" s="830"/>
      <c r="AC31" s="830"/>
      <c r="AD31" s="830"/>
      <c r="AE31" s="830"/>
      <c r="AF31" s="830"/>
      <c r="AG31" s="830"/>
      <c r="AH31" s="830"/>
      <c r="AI31" s="830"/>
      <c r="AJ31" s="830"/>
      <c r="AK31" s="830"/>
      <c r="AL31" s="830"/>
      <c r="AM31" s="830"/>
      <c r="AN31" s="830"/>
      <c r="AO31" s="830"/>
      <c r="AP31" s="830"/>
      <c r="AQ31" s="830"/>
      <c r="AR31" s="830"/>
      <c r="AS31" s="830"/>
      <c r="AT31" s="830"/>
      <c r="AU31" s="830"/>
      <c r="AV31" s="830"/>
      <c r="AW31" s="830"/>
      <c r="AX31" s="830"/>
      <c r="AY31" s="830"/>
      <c r="AZ31" s="830"/>
      <c r="BA31" s="830"/>
      <c r="BB31" s="830"/>
      <c r="BC31" s="830"/>
      <c r="BD31" s="830"/>
      <c r="BE31" s="830"/>
      <c r="BF31" s="830"/>
      <c r="BG31" s="830"/>
      <c r="BH31" s="830"/>
      <c r="BI31" s="830"/>
      <c r="BJ31" s="830"/>
      <c r="BK31" s="830"/>
      <c r="BL31" s="830"/>
      <c r="BM31" s="830"/>
      <c r="BN31" s="830"/>
      <c r="BO31" s="830"/>
      <c r="BP31" s="830"/>
      <c r="BQ31" s="830"/>
      <c r="BR31" s="830"/>
      <c r="BS31" s="830"/>
      <c r="BT31" s="830"/>
      <c r="BU31" s="830"/>
      <c r="BV31" s="830"/>
      <c r="BW31" s="830"/>
      <c r="BX31" s="830"/>
      <c r="BY31" s="830"/>
      <c r="BZ31" s="830"/>
      <c r="CA31" s="830"/>
      <c r="CB31" s="830"/>
      <c r="CC31" s="830"/>
      <c r="CD31" s="830"/>
      <c r="CE31" s="830"/>
      <c r="CF31" s="830"/>
      <c r="CG31" s="830"/>
      <c r="CH31" s="830"/>
      <c r="CI31" s="830"/>
      <c r="CJ31" s="830"/>
      <c r="CK31" s="830"/>
      <c r="CL31" s="830"/>
      <c r="CM31" s="830"/>
      <c r="CN31" s="830"/>
      <c r="CO31" s="830"/>
      <c r="CP31" s="830"/>
      <c r="CQ31" s="830"/>
      <c r="CR31" s="830"/>
      <c r="CS31" s="830"/>
      <c r="CT31" s="830"/>
      <c r="CU31" s="830"/>
      <c r="CV31" s="830"/>
      <c r="CW31" s="830"/>
      <c r="CX31" s="830"/>
      <c r="CY31" s="830"/>
      <c r="CZ31" s="830"/>
      <c r="DA31" s="830"/>
      <c r="DB31" s="830"/>
      <c r="DC31" s="830"/>
      <c r="DD31" s="830"/>
      <c r="DE31" s="830"/>
      <c r="DF31" s="830"/>
      <c r="DG31" s="830"/>
      <c r="DH31" s="830"/>
      <c r="DI31" s="830"/>
      <c r="DJ31" s="830"/>
      <c r="DK31" s="830"/>
      <c r="DL31" s="830"/>
      <c r="DM31" s="830"/>
      <c r="DN31" s="830"/>
      <c r="DO31" s="830"/>
      <c r="DP31" s="830"/>
      <c r="DQ31" s="830"/>
      <c r="DR31" s="830"/>
      <c r="DS31" s="830"/>
      <c r="DT31" s="830"/>
      <c r="DU31" s="830"/>
      <c r="DV31" s="830"/>
      <c r="DW31" s="830"/>
      <c r="DX31" s="830"/>
      <c r="DY31" s="830"/>
      <c r="DZ31" s="830"/>
      <c r="EA31" s="830"/>
      <c r="EB31" s="830"/>
      <c r="EC31" s="830"/>
      <c r="ED31" s="830"/>
      <c r="EE31" s="830"/>
      <c r="EF31" s="830"/>
      <c r="EG31" s="830"/>
      <c r="EH31" s="830"/>
      <c r="EI31" s="830"/>
    </row>
    <row r="32" spans="1:139" s="1099" customFormat="1" ht="38.25" x14ac:dyDescent="0.2">
      <c r="A32" s="900" t="s">
        <v>853</v>
      </c>
      <c r="B32" s="874" t="s">
        <v>783</v>
      </c>
      <c r="C32" s="936">
        <v>0</v>
      </c>
      <c r="D32" s="902" t="s">
        <v>15</v>
      </c>
      <c r="E32" s="903" t="s">
        <v>15</v>
      </c>
      <c r="F32" s="904" t="s">
        <v>15</v>
      </c>
      <c r="G32" s="905" t="s">
        <v>15</v>
      </c>
      <c r="H32" s="906" t="s">
        <v>15</v>
      </c>
      <c r="I32" s="907" t="s">
        <v>15</v>
      </c>
      <c r="J32" s="908" t="s">
        <v>15</v>
      </c>
      <c r="K32" s="902" t="s">
        <v>15</v>
      </c>
      <c r="L32" s="903" t="s">
        <v>15</v>
      </c>
      <c r="M32" s="904" t="s">
        <v>15</v>
      </c>
      <c r="N32" s="905" t="s">
        <v>15</v>
      </c>
      <c r="O32" s="830"/>
      <c r="P32" s="830"/>
      <c r="Q32" s="830"/>
      <c r="R32" s="830"/>
      <c r="S32" s="830"/>
      <c r="T32" s="830"/>
      <c r="U32" s="830"/>
      <c r="V32" s="830"/>
      <c r="W32" s="830"/>
      <c r="X32" s="830"/>
      <c r="Y32" s="830"/>
      <c r="Z32" s="830"/>
      <c r="AA32" s="830"/>
      <c r="AB32" s="830"/>
      <c r="AC32" s="830"/>
      <c r="AD32" s="830"/>
      <c r="AE32" s="830"/>
      <c r="AF32" s="830"/>
      <c r="AG32" s="830"/>
      <c r="AH32" s="830"/>
      <c r="AI32" s="830"/>
      <c r="AJ32" s="830"/>
      <c r="AK32" s="830"/>
      <c r="AL32" s="830"/>
      <c r="AM32" s="830"/>
      <c r="AN32" s="830"/>
      <c r="AO32" s="830"/>
      <c r="AP32" s="830"/>
      <c r="AQ32" s="830"/>
      <c r="AR32" s="830"/>
      <c r="AS32" s="830"/>
      <c r="AT32" s="830"/>
      <c r="AU32" s="830"/>
      <c r="AV32" s="830"/>
      <c r="AW32" s="830"/>
      <c r="AX32" s="830"/>
      <c r="AY32" s="830"/>
      <c r="AZ32" s="830"/>
      <c r="BA32" s="830"/>
      <c r="BB32" s="830"/>
      <c r="BC32" s="830"/>
      <c r="BD32" s="830"/>
      <c r="BE32" s="830"/>
      <c r="BF32" s="830"/>
      <c r="BG32" s="830"/>
      <c r="BH32" s="830"/>
      <c r="BI32" s="830"/>
      <c r="BJ32" s="830"/>
      <c r="BK32" s="830"/>
      <c r="BL32" s="830"/>
      <c r="BM32" s="830"/>
      <c r="BN32" s="830"/>
      <c r="BO32" s="830"/>
      <c r="BP32" s="830"/>
      <c r="BQ32" s="830"/>
      <c r="BR32" s="830"/>
      <c r="BS32" s="830"/>
      <c r="BT32" s="830"/>
      <c r="BU32" s="830"/>
      <c r="BV32" s="830"/>
      <c r="BW32" s="830"/>
      <c r="BX32" s="830"/>
      <c r="BY32" s="830"/>
      <c r="BZ32" s="830"/>
      <c r="CA32" s="830"/>
      <c r="CB32" s="830"/>
      <c r="CC32" s="830"/>
      <c r="CD32" s="830"/>
      <c r="CE32" s="830"/>
      <c r="CF32" s="830"/>
      <c r="CG32" s="830"/>
      <c r="CH32" s="830"/>
      <c r="CI32" s="830"/>
      <c r="CJ32" s="830"/>
      <c r="CK32" s="830"/>
      <c r="CL32" s="830"/>
      <c r="CM32" s="830"/>
      <c r="CN32" s="830"/>
      <c r="CO32" s="830"/>
      <c r="CP32" s="830"/>
      <c r="CQ32" s="830"/>
      <c r="CR32" s="830"/>
      <c r="CS32" s="830"/>
      <c r="CT32" s="830"/>
      <c r="CU32" s="830"/>
      <c r="CV32" s="830"/>
      <c r="CW32" s="830"/>
      <c r="CX32" s="830"/>
      <c r="CY32" s="830"/>
      <c r="CZ32" s="830"/>
      <c r="DA32" s="830"/>
      <c r="DB32" s="830"/>
      <c r="DC32" s="830"/>
      <c r="DD32" s="830"/>
      <c r="DE32" s="830"/>
      <c r="DF32" s="830"/>
      <c r="DG32" s="830"/>
      <c r="DH32" s="830"/>
      <c r="DI32" s="830"/>
      <c r="DJ32" s="830"/>
      <c r="DK32" s="830"/>
      <c r="DL32" s="830"/>
      <c r="DM32" s="830"/>
      <c r="DN32" s="830"/>
      <c r="DO32" s="830"/>
      <c r="DP32" s="830"/>
      <c r="DQ32" s="830"/>
      <c r="DR32" s="830"/>
      <c r="DS32" s="830"/>
      <c r="DT32" s="830"/>
      <c r="DU32" s="830"/>
      <c r="DV32" s="830"/>
      <c r="DW32" s="830"/>
      <c r="DX32" s="830"/>
      <c r="DY32" s="830"/>
      <c r="DZ32" s="830"/>
      <c r="EA32" s="830"/>
      <c r="EB32" s="830"/>
      <c r="EC32" s="830"/>
      <c r="ED32" s="830"/>
      <c r="EE32" s="830"/>
      <c r="EF32" s="830"/>
      <c r="EG32" s="830"/>
      <c r="EH32" s="830"/>
      <c r="EI32" s="830"/>
    </row>
    <row r="33" spans="3:139" s="1099" customFormat="1" x14ac:dyDescent="0.2">
      <c r="L33" s="1100"/>
      <c r="M33" s="830"/>
      <c r="N33" s="830"/>
      <c r="O33" s="830"/>
      <c r="P33" s="830"/>
      <c r="Q33" s="830"/>
      <c r="R33" s="830"/>
      <c r="S33" s="830"/>
      <c r="T33" s="830"/>
      <c r="U33" s="830"/>
      <c r="V33" s="830"/>
      <c r="W33" s="830"/>
      <c r="X33" s="830"/>
      <c r="Y33" s="830"/>
      <c r="Z33" s="830"/>
      <c r="AA33" s="830"/>
      <c r="AB33" s="830"/>
      <c r="AC33" s="830"/>
      <c r="AD33" s="830"/>
      <c r="AE33" s="830"/>
      <c r="AF33" s="830"/>
      <c r="AG33" s="830"/>
      <c r="AH33" s="830"/>
      <c r="AI33" s="830"/>
      <c r="AJ33" s="830"/>
      <c r="AK33" s="830"/>
      <c r="AL33" s="830"/>
      <c r="AM33" s="830"/>
      <c r="AN33" s="830"/>
      <c r="AO33" s="830"/>
      <c r="AP33" s="830"/>
      <c r="AQ33" s="830"/>
      <c r="AR33" s="830"/>
      <c r="AS33" s="830"/>
      <c r="AT33" s="830"/>
      <c r="AU33" s="830"/>
      <c r="AV33" s="830"/>
      <c r="AW33" s="830"/>
      <c r="AX33" s="830"/>
      <c r="AY33" s="830"/>
      <c r="AZ33" s="830"/>
      <c r="BA33" s="830"/>
      <c r="BB33" s="830"/>
      <c r="BC33" s="830"/>
      <c r="BD33" s="830"/>
      <c r="BE33" s="830"/>
      <c r="BF33" s="830"/>
      <c r="BG33" s="830"/>
      <c r="BH33" s="830"/>
      <c r="BI33" s="830"/>
      <c r="BJ33" s="830"/>
      <c r="BK33" s="830"/>
      <c r="BL33" s="830"/>
      <c r="BM33" s="830"/>
      <c r="BN33" s="830"/>
      <c r="BO33" s="830"/>
      <c r="BP33" s="830"/>
      <c r="BQ33" s="830"/>
      <c r="BR33" s="830"/>
      <c r="BS33" s="830"/>
      <c r="BT33" s="830"/>
      <c r="BU33" s="830"/>
      <c r="BV33" s="830"/>
      <c r="BW33" s="830"/>
      <c r="BX33" s="830"/>
      <c r="BY33" s="830"/>
      <c r="BZ33" s="830"/>
      <c r="CA33" s="830"/>
      <c r="CB33" s="830"/>
      <c r="CC33" s="830"/>
      <c r="CD33" s="830"/>
      <c r="CE33" s="830"/>
      <c r="CF33" s="830"/>
      <c r="CG33" s="830"/>
      <c r="CH33" s="830"/>
      <c r="CI33" s="830"/>
      <c r="CJ33" s="830"/>
      <c r="CK33" s="830"/>
      <c r="CL33" s="830"/>
      <c r="CM33" s="830"/>
      <c r="CN33" s="830"/>
      <c r="CO33" s="830"/>
      <c r="CP33" s="830"/>
      <c r="CQ33" s="830"/>
      <c r="CR33" s="830"/>
      <c r="CS33" s="830"/>
      <c r="CT33" s="830"/>
      <c r="CU33" s="830"/>
      <c r="CV33" s="830"/>
      <c r="CW33" s="830"/>
      <c r="CX33" s="830"/>
      <c r="CY33" s="830"/>
      <c r="CZ33" s="830"/>
      <c r="DA33" s="830"/>
      <c r="DB33" s="830"/>
      <c r="DC33" s="830"/>
      <c r="DD33" s="830"/>
      <c r="DE33" s="830"/>
      <c r="DF33" s="830"/>
      <c r="DG33" s="830"/>
      <c r="DH33" s="830"/>
      <c r="DI33" s="830"/>
      <c r="DJ33" s="830"/>
      <c r="DK33" s="830"/>
      <c r="DL33" s="830"/>
      <c r="DM33" s="830"/>
      <c r="DN33" s="830"/>
      <c r="DO33" s="830"/>
      <c r="DP33" s="830"/>
      <c r="DQ33" s="830"/>
      <c r="DR33" s="830"/>
      <c r="DS33" s="830"/>
      <c r="DT33" s="830"/>
      <c r="DU33" s="830"/>
      <c r="DV33" s="830"/>
      <c r="DW33" s="830"/>
      <c r="DX33" s="830"/>
      <c r="DY33" s="830"/>
      <c r="DZ33" s="830"/>
      <c r="EA33" s="830"/>
      <c r="EB33" s="830"/>
      <c r="EC33" s="830"/>
      <c r="ED33" s="830"/>
      <c r="EE33" s="830"/>
      <c r="EF33" s="830"/>
      <c r="EG33" s="830"/>
      <c r="EH33" s="830"/>
      <c r="EI33" s="830"/>
    </row>
    <row r="34" spans="3:139" x14ac:dyDescent="0.2">
      <c r="C34" s="1101"/>
      <c r="G34" s="1102"/>
    </row>
    <row r="76" spans="14:14" x14ac:dyDescent="0.2">
      <c r="N76" s="834" t="s">
        <v>854</v>
      </c>
    </row>
  </sheetData>
  <sheetProtection algorithmName="SHA-512" hashValue="4T51WCRTuwgXi1b7t/C+bVQm72oakUQ6BwawMVB9/VOSMLZipWcHljSzTov6Q+7tGksE3uE8fQRX7EmXIKXuZw==" saltValue="xj9jzFDqIkgBgsjrc30VOA==" spinCount="100000" sheet="1" objects="1" scenarios="1"/>
  <mergeCells count="25">
    <mergeCell ref="A11:A14"/>
    <mergeCell ref="B11:B14"/>
    <mergeCell ref="C11:C14"/>
    <mergeCell ref="D11:N11"/>
    <mergeCell ref="D12:D14"/>
    <mergeCell ref="E12:J12"/>
    <mergeCell ref="K12:K14"/>
    <mergeCell ref="L12:N13"/>
    <mergeCell ref="E13:G13"/>
    <mergeCell ref="H13:J13"/>
    <mergeCell ref="A9:B9"/>
    <mergeCell ref="E9:F9"/>
    <mergeCell ref="G9:H9"/>
    <mergeCell ref="A2:N2"/>
    <mergeCell ref="B4:L4"/>
    <mergeCell ref="B6:L6"/>
    <mergeCell ref="B3:L3"/>
    <mergeCell ref="L9:M9"/>
    <mergeCell ref="A7:B7"/>
    <mergeCell ref="E7:F7"/>
    <mergeCell ref="G7:H7"/>
    <mergeCell ref="I7:J7"/>
    <mergeCell ref="A8:B8"/>
    <mergeCell ref="L7:M8"/>
    <mergeCell ref="I9:J9"/>
  </mergeCells>
  <dataValidations count="1">
    <dataValidation type="list" allowBlank="1" showInputMessage="1" showErrorMessage="1" sqref="C21">
      <formula1>"ДА,НЕТ"</formula1>
    </dataValidation>
  </dataValidations>
  <pageMargins left="0.25" right="0.25" top="0.75" bottom="0.75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tabColor rgb="FFFF0000"/>
  </sheetPr>
  <dimension ref="A1:M606"/>
  <sheetViews>
    <sheetView workbookViewId="0">
      <selection activeCell="K16" sqref="K16"/>
    </sheetView>
  </sheetViews>
  <sheetFormatPr defaultColWidth="9.140625" defaultRowHeight="12.75" x14ac:dyDescent="0.2"/>
  <cols>
    <col min="1" max="1" width="30.42578125" style="113" customWidth="1"/>
    <col min="2" max="2" width="5.7109375" style="113" customWidth="1"/>
    <col min="3" max="3" width="12.85546875" style="113" customWidth="1"/>
    <col min="4" max="4" width="15.85546875" style="113" customWidth="1"/>
    <col min="5" max="5" width="12.140625" style="113" customWidth="1"/>
    <col min="6" max="6" width="14" style="113" customWidth="1"/>
    <col min="7" max="7" width="11.42578125" style="113" customWidth="1"/>
    <col min="8" max="8" width="13.7109375" style="113" customWidth="1"/>
    <col min="9" max="9" width="13.42578125" style="113" customWidth="1"/>
    <col min="10" max="10" width="14.5703125" style="113" customWidth="1"/>
    <col min="11" max="11" width="31.85546875" style="113" customWidth="1"/>
    <col min="12" max="12" width="15.5703125" style="113" customWidth="1"/>
    <col min="13" max="13" width="13.85546875" style="113" customWidth="1"/>
    <col min="14" max="16384" width="9.140625" style="113"/>
  </cols>
  <sheetData>
    <row r="1" spans="1:13" x14ac:dyDescent="0.2">
      <c r="H1" s="1189" t="s">
        <v>855</v>
      </c>
      <c r="I1" s="1189"/>
      <c r="J1" s="1189"/>
      <c r="K1" s="115" t="s">
        <v>70</v>
      </c>
      <c r="L1" s="118">
        <v>27250</v>
      </c>
      <c r="M1" s="118">
        <v>337020</v>
      </c>
    </row>
    <row r="2" spans="1:13" ht="60" customHeight="1" x14ac:dyDescent="0.2">
      <c r="A2" s="1142" t="s">
        <v>1376</v>
      </c>
      <c r="B2" s="1142"/>
      <c r="C2" s="1142"/>
      <c r="D2" s="1142"/>
      <c r="E2" s="1142"/>
      <c r="F2" s="1142"/>
      <c r="G2" s="1142"/>
      <c r="H2" s="1142"/>
      <c r="I2" s="1142"/>
      <c r="J2" s="1142"/>
      <c r="K2" s="115" t="s">
        <v>71</v>
      </c>
      <c r="L2" s="118">
        <v>29722</v>
      </c>
      <c r="M2" s="118">
        <v>155337</v>
      </c>
    </row>
    <row r="3" spans="1:13" ht="26.45" customHeight="1" x14ac:dyDescent="0.2">
      <c r="A3" s="123"/>
      <c r="B3" s="1190" t="s">
        <v>1377</v>
      </c>
      <c r="C3" s="1190"/>
      <c r="D3" s="1190"/>
      <c r="E3" s="1190"/>
      <c r="F3" s="1190"/>
      <c r="G3" s="1190"/>
      <c r="H3" s="1190"/>
      <c r="I3" s="1190"/>
      <c r="J3" s="1190"/>
      <c r="K3" s="115"/>
      <c r="L3" s="118"/>
      <c r="M3" s="118"/>
    </row>
    <row r="4" spans="1:13" s="119" customFormat="1" ht="12" customHeight="1" x14ac:dyDescent="0.2">
      <c r="B4" s="1191" t="s">
        <v>1101</v>
      </c>
      <c r="C4" s="1191"/>
      <c r="D4" s="1191"/>
      <c r="E4" s="1191"/>
      <c r="F4" s="1191"/>
      <c r="G4" s="1191"/>
      <c r="H4" s="1191"/>
      <c r="I4" s="1191"/>
      <c r="J4" s="1191"/>
      <c r="K4" s="138" t="s">
        <v>73</v>
      </c>
      <c r="L4" s="139">
        <v>37489</v>
      </c>
      <c r="M4" s="139">
        <v>716173</v>
      </c>
    </row>
    <row r="5" spans="1:13" s="119" customFormat="1" ht="9" customHeight="1" x14ac:dyDescent="0.2">
      <c r="B5" s="120"/>
      <c r="C5" s="120"/>
      <c r="D5" s="120"/>
      <c r="E5" s="120"/>
      <c r="F5" s="120"/>
      <c r="G5" s="120"/>
      <c r="H5" s="120"/>
      <c r="I5" s="120"/>
      <c r="J5" s="120"/>
      <c r="K5" s="138" t="s">
        <v>74</v>
      </c>
      <c r="L5" s="139">
        <v>26374</v>
      </c>
      <c r="M5" s="139">
        <v>1617160</v>
      </c>
    </row>
    <row r="6" spans="1:13" s="142" customFormat="1" ht="1.1499999999999999" customHeight="1" x14ac:dyDescent="0.2">
      <c r="A6" s="119"/>
      <c r="B6" s="140"/>
      <c r="C6" s="140"/>
      <c r="D6" s="140"/>
      <c r="E6" s="140"/>
      <c r="F6" s="140"/>
      <c r="G6" s="140"/>
      <c r="H6" s="140"/>
      <c r="I6" s="140"/>
      <c r="J6" s="140"/>
      <c r="K6" s="138" t="s">
        <v>76</v>
      </c>
      <c r="L6" s="141">
        <v>24267</v>
      </c>
      <c r="M6" s="141">
        <v>532478</v>
      </c>
    </row>
    <row r="7" spans="1:13" s="142" customFormat="1" thickBot="1" x14ac:dyDescent="0.25">
      <c r="A7" s="119"/>
      <c r="B7" s="120"/>
      <c r="C7" s="120"/>
      <c r="D7" s="120"/>
      <c r="E7" s="120"/>
      <c r="F7" s="120"/>
      <c r="G7" s="120"/>
      <c r="H7" s="120"/>
      <c r="I7" s="120"/>
      <c r="J7" s="120"/>
      <c r="K7" s="143"/>
      <c r="L7" s="141"/>
      <c r="M7" s="141"/>
    </row>
    <row r="8" spans="1:13" s="142" customFormat="1" ht="27.75" customHeight="1" x14ac:dyDescent="0.2">
      <c r="A8" s="1192" t="s">
        <v>856</v>
      </c>
      <c r="B8" s="1195" t="s">
        <v>2</v>
      </c>
      <c r="C8" s="1192" t="s">
        <v>857</v>
      </c>
      <c r="D8" s="1198" t="s">
        <v>858</v>
      </c>
      <c r="E8" s="1199"/>
      <c r="F8" s="1199"/>
      <c r="G8" s="1200" t="s">
        <v>859</v>
      </c>
      <c r="H8" s="1201"/>
      <c r="I8" s="1202" t="s">
        <v>860</v>
      </c>
      <c r="J8" s="1203"/>
      <c r="K8" s="143" t="s">
        <v>77</v>
      </c>
      <c r="L8" s="141">
        <v>24921</v>
      </c>
      <c r="M8" s="141">
        <v>213622</v>
      </c>
    </row>
    <row r="9" spans="1:13" s="142" customFormat="1" ht="54.75" customHeight="1" x14ac:dyDescent="0.2">
      <c r="A9" s="1193"/>
      <c r="B9" s="1196"/>
      <c r="C9" s="1193"/>
      <c r="D9" s="1204" t="s">
        <v>861</v>
      </c>
      <c r="E9" s="1205" t="s">
        <v>862</v>
      </c>
      <c r="F9" s="1208" t="s">
        <v>863</v>
      </c>
      <c r="G9" s="1211" t="s">
        <v>864</v>
      </c>
      <c r="H9" s="144" t="s">
        <v>865</v>
      </c>
      <c r="I9" s="1214" t="s">
        <v>866</v>
      </c>
      <c r="J9" s="1187" t="s">
        <v>867</v>
      </c>
      <c r="K9" s="143" t="s">
        <v>78</v>
      </c>
      <c r="L9" s="141">
        <v>25857</v>
      </c>
      <c r="M9" s="141">
        <v>309246</v>
      </c>
    </row>
    <row r="10" spans="1:13" s="142" customFormat="1" ht="12.75" customHeight="1" x14ac:dyDescent="0.2">
      <c r="A10" s="1193"/>
      <c r="B10" s="1196"/>
      <c r="C10" s="1193"/>
      <c r="D10" s="1204"/>
      <c r="E10" s="1206"/>
      <c r="F10" s="1209"/>
      <c r="G10" s="1212"/>
      <c r="H10" s="145">
        <v>22</v>
      </c>
      <c r="I10" s="1215"/>
      <c r="J10" s="1187"/>
      <c r="K10" s="143" t="s">
        <v>79</v>
      </c>
      <c r="L10" s="141">
        <v>35726</v>
      </c>
      <c r="M10" s="141">
        <v>542345</v>
      </c>
    </row>
    <row r="11" spans="1:13" ht="59.25" customHeight="1" x14ac:dyDescent="0.2">
      <c r="A11" s="1194"/>
      <c r="B11" s="1197"/>
      <c r="C11" s="1194"/>
      <c r="D11" s="1204"/>
      <c r="E11" s="1207"/>
      <c r="F11" s="1210"/>
      <c r="G11" s="1213"/>
      <c r="H11" s="146" t="s">
        <v>868</v>
      </c>
      <c r="I11" s="1216"/>
      <c r="J11" s="1188"/>
      <c r="K11" s="115" t="s">
        <v>80</v>
      </c>
      <c r="L11" s="118">
        <v>49734</v>
      </c>
      <c r="M11" s="118">
        <v>704327</v>
      </c>
    </row>
    <row r="12" spans="1:13" ht="18" customHeight="1" thickBot="1" x14ac:dyDescent="0.25">
      <c r="A12" s="147">
        <v>1</v>
      </c>
      <c r="B12" s="148">
        <v>2</v>
      </c>
      <c r="C12" s="147">
        <v>3</v>
      </c>
      <c r="D12" s="149">
        <v>4</v>
      </c>
      <c r="E12" s="150">
        <v>5</v>
      </c>
      <c r="F12" s="151">
        <v>6</v>
      </c>
      <c r="G12" s="152">
        <v>7</v>
      </c>
      <c r="H12" s="151">
        <v>8</v>
      </c>
      <c r="I12" s="152">
        <v>9</v>
      </c>
      <c r="J12" s="153">
        <v>10</v>
      </c>
      <c r="K12" s="115" t="s">
        <v>81</v>
      </c>
      <c r="L12" s="118">
        <v>26700</v>
      </c>
      <c r="M12" s="118">
        <v>552779</v>
      </c>
    </row>
    <row r="13" spans="1:13" ht="23.45" customHeight="1" x14ac:dyDescent="0.2">
      <c r="A13" s="154" t="s">
        <v>869</v>
      </c>
      <c r="B13" s="155" t="s">
        <v>781</v>
      </c>
      <c r="C13" s="156">
        <f>Таб_1_Исходн.!L23</f>
        <v>0</v>
      </c>
      <c r="D13" s="157"/>
      <c r="E13" s="158">
        <v>0</v>
      </c>
      <c r="F13" s="159">
        <f>ROUND(D13*E13,0)</f>
        <v>0</v>
      </c>
      <c r="G13" s="160"/>
      <c r="H13" s="161">
        <f>ROUND(G13/$H$10,1)</f>
        <v>0</v>
      </c>
      <c r="I13" s="162">
        <f>ROUND(F13*H13/1000,1)</f>
        <v>0</v>
      </c>
      <c r="J13" s="163">
        <f>ROUND(C13*I13,1)</f>
        <v>0</v>
      </c>
      <c r="K13" s="115" t="s">
        <v>82</v>
      </c>
      <c r="L13" s="118">
        <v>26276</v>
      </c>
      <c r="M13" s="118">
        <v>648917</v>
      </c>
    </row>
    <row r="14" spans="1:13" ht="25.5" x14ac:dyDescent="0.2">
      <c r="A14" s="164" t="s">
        <v>870</v>
      </c>
      <c r="B14" s="165" t="s">
        <v>793</v>
      </c>
      <c r="C14" s="166">
        <f>Таб_1_Исходн.!M23</f>
        <v>0</v>
      </c>
      <c r="D14" s="167"/>
      <c r="E14" s="168">
        <v>0</v>
      </c>
      <c r="F14" s="159">
        <f>ROUND(D14*E14,0)</f>
        <v>0</v>
      </c>
      <c r="G14" s="160"/>
      <c r="H14" s="161">
        <f>ROUND(G14/$H$10,1)</f>
        <v>0</v>
      </c>
      <c r="I14" s="162">
        <f>ROUND(F14*H14/1000,1)</f>
        <v>0</v>
      </c>
      <c r="J14" s="163">
        <f>ROUND(C14*I14,1)</f>
        <v>0</v>
      </c>
      <c r="K14" s="115" t="s">
        <v>83</v>
      </c>
      <c r="L14" s="118">
        <v>80008</v>
      </c>
      <c r="M14" s="118">
        <v>614724</v>
      </c>
    </row>
    <row r="15" spans="1:13" ht="22.5" customHeight="1" thickBot="1" x14ac:dyDescent="0.25">
      <c r="A15" s="164" t="s">
        <v>871</v>
      </c>
      <c r="B15" s="155" t="s">
        <v>804</v>
      </c>
      <c r="C15" s="156">
        <f>Таб_1_Исходн.!N23</f>
        <v>0</v>
      </c>
      <c r="D15" s="157"/>
      <c r="E15" s="158">
        <v>0</v>
      </c>
      <c r="F15" s="159">
        <f>ROUND(D15*E15,0)</f>
        <v>0</v>
      </c>
      <c r="G15" s="160"/>
      <c r="H15" s="161"/>
      <c r="I15" s="162">
        <f>ROUND(F15*H15/1000,1)</f>
        <v>0</v>
      </c>
      <c r="J15" s="163">
        <f>ROUND(C15*I15,1)</f>
        <v>0</v>
      </c>
      <c r="K15" s="115" t="s">
        <v>84</v>
      </c>
      <c r="L15" s="118">
        <v>27254</v>
      </c>
      <c r="M15" s="118">
        <v>519790</v>
      </c>
    </row>
    <row r="16" spans="1:13" ht="26.25" thickBot="1" x14ac:dyDescent="0.25">
      <c r="A16" s="169" t="s">
        <v>872</v>
      </c>
      <c r="B16" s="170" t="s">
        <v>873</v>
      </c>
      <c r="C16" s="171">
        <f>SUM(C13:C15)</f>
        <v>0</v>
      </c>
      <c r="D16" s="172" t="s">
        <v>15</v>
      </c>
      <c r="E16" s="172" t="s">
        <v>15</v>
      </c>
      <c r="F16" s="173" t="s">
        <v>15</v>
      </c>
      <c r="G16" s="174" t="s">
        <v>15</v>
      </c>
      <c r="H16" s="173" t="s">
        <v>15</v>
      </c>
      <c r="I16" s="174" t="s">
        <v>15</v>
      </c>
      <c r="J16" s="175">
        <f>SUM(J13:J15)</f>
        <v>0</v>
      </c>
      <c r="K16" s="115" t="s">
        <v>85</v>
      </c>
      <c r="L16" s="118">
        <v>36547</v>
      </c>
      <c r="M16" s="118">
        <v>2932564</v>
      </c>
    </row>
    <row r="17" spans="1:13" x14ac:dyDescent="0.2">
      <c r="A17" s="176"/>
      <c r="B17" s="176"/>
      <c r="C17" s="176"/>
      <c r="J17" s="133"/>
      <c r="K17" s="115" t="s">
        <v>86</v>
      </c>
      <c r="L17" s="118">
        <v>38172</v>
      </c>
      <c r="M17" s="118">
        <v>179864</v>
      </c>
    </row>
    <row r="18" spans="1:13" x14ac:dyDescent="0.2">
      <c r="J18" s="133"/>
      <c r="K18" s="115" t="s">
        <v>93</v>
      </c>
      <c r="L18" s="118">
        <v>43008</v>
      </c>
      <c r="M18" s="118">
        <v>2139877</v>
      </c>
    </row>
    <row r="19" spans="1:13" x14ac:dyDescent="0.2">
      <c r="J19" s="133"/>
      <c r="K19" s="115" t="s">
        <v>94</v>
      </c>
      <c r="L19" s="118">
        <v>40735</v>
      </c>
      <c r="M19" s="118">
        <v>1493130</v>
      </c>
    </row>
    <row r="20" spans="1:13" x14ac:dyDescent="0.2">
      <c r="J20" s="133"/>
      <c r="K20" s="115" t="s">
        <v>95</v>
      </c>
      <c r="L20" s="118">
        <v>28677</v>
      </c>
      <c r="M20" s="118">
        <v>1957619</v>
      </c>
    </row>
    <row r="21" spans="1:13" x14ac:dyDescent="0.2">
      <c r="J21" s="133"/>
      <c r="K21" s="115" t="s">
        <v>96</v>
      </c>
      <c r="L21" s="118">
        <v>45750</v>
      </c>
      <c r="M21" s="118">
        <v>1025799</v>
      </c>
    </row>
    <row r="22" spans="1:13" x14ac:dyDescent="0.2">
      <c r="J22" s="133"/>
      <c r="K22" s="115" t="s">
        <v>97</v>
      </c>
      <c r="L22" s="118">
        <v>40631</v>
      </c>
      <c r="M22" s="118">
        <v>639378</v>
      </c>
    </row>
    <row r="23" spans="1:13" x14ac:dyDescent="0.2">
      <c r="J23" s="133"/>
      <c r="K23" s="115" t="s">
        <v>98</v>
      </c>
      <c r="L23" s="118">
        <v>41980</v>
      </c>
      <c r="M23" s="118">
        <v>950437</v>
      </c>
    </row>
    <row r="24" spans="1:13" x14ac:dyDescent="0.2">
      <c r="J24" s="133"/>
      <c r="K24" s="115" t="s">
        <v>99</v>
      </c>
      <c r="L24" s="118">
        <v>31973</v>
      </c>
      <c r="M24" s="118">
        <v>749422</v>
      </c>
    </row>
    <row r="25" spans="1:13" x14ac:dyDescent="0.2">
      <c r="J25" s="133"/>
      <c r="K25" s="115" t="s">
        <v>100</v>
      </c>
      <c r="L25" s="118">
        <v>29821</v>
      </c>
      <c r="M25" s="118">
        <v>1238277</v>
      </c>
    </row>
    <row r="26" spans="1:13" x14ac:dyDescent="0.2">
      <c r="J26" s="133"/>
      <c r="K26" s="115" t="s">
        <v>101</v>
      </c>
      <c r="L26" s="118">
        <v>24668</v>
      </c>
      <c r="M26" s="118">
        <v>1025305</v>
      </c>
    </row>
    <row r="27" spans="1:13" x14ac:dyDescent="0.2">
      <c r="J27" s="133"/>
      <c r="K27" s="115" t="s">
        <v>102</v>
      </c>
      <c r="L27" s="118">
        <v>27398</v>
      </c>
      <c r="M27" s="118">
        <v>1177255</v>
      </c>
    </row>
    <row r="28" spans="1:13" x14ac:dyDescent="0.2">
      <c r="J28" s="133"/>
      <c r="K28" s="115" t="s">
        <v>103</v>
      </c>
      <c r="L28" s="118">
        <v>31059</v>
      </c>
      <c r="M28" s="118">
        <v>1940106</v>
      </c>
    </row>
    <row r="29" spans="1:13" x14ac:dyDescent="0.2">
      <c r="J29" s="133"/>
      <c r="K29" s="115" t="s">
        <v>104</v>
      </c>
      <c r="L29" s="118">
        <v>35732</v>
      </c>
      <c r="M29" s="118">
        <v>966559</v>
      </c>
    </row>
    <row r="30" spans="1:13" x14ac:dyDescent="0.2">
      <c r="J30" s="133"/>
      <c r="K30" s="115" t="s">
        <v>105</v>
      </c>
      <c r="L30" s="118">
        <v>30172</v>
      </c>
      <c r="M30" s="118">
        <v>1888104</v>
      </c>
    </row>
    <row r="31" spans="1:13" x14ac:dyDescent="0.2">
      <c r="J31" s="133"/>
      <c r="K31" s="115" t="s">
        <v>106</v>
      </c>
      <c r="L31" s="118">
        <v>26508</v>
      </c>
      <c r="M31" s="118">
        <v>848745</v>
      </c>
    </row>
    <row r="32" spans="1:13" x14ac:dyDescent="0.2">
      <c r="J32" s="133"/>
      <c r="K32" s="115" t="s">
        <v>107</v>
      </c>
      <c r="L32" s="118">
        <v>38981</v>
      </c>
      <c r="M32" s="118">
        <v>1878631</v>
      </c>
    </row>
    <row r="33" spans="10:13" x14ac:dyDescent="0.2">
      <c r="J33" s="133"/>
      <c r="K33" s="115" t="s">
        <v>108</v>
      </c>
      <c r="L33" s="118">
        <v>35577</v>
      </c>
      <c r="M33" s="118">
        <v>774022</v>
      </c>
    </row>
    <row r="34" spans="10:13" x14ac:dyDescent="0.2">
      <c r="J34" s="133"/>
      <c r="K34" s="115" t="s">
        <v>109</v>
      </c>
      <c r="L34" s="118">
        <v>34752</v>
      </c>
      <c r="M34" s="118">
        <v>800385</v>
      </c>
    </row>
    <row r="35" spans="10:13" x14ac:dyDescent="0.2">
      <c r="J35" s="133"/>
      <c r="K35" s="115" t="s">
        <v>110</v>
      </c>
      <c r="L35" s="118">
        <v>68829</v>
      </c>
      <c r="M35" s="118">
        <v>249125</v>
      </c>
    </row>
    <row r="36" spans="10:13" x14ac:dyDescent="0.2">
      <c r="J36" s="133"/>
      <c r="K36" s="115" t="s">
        <v>111</v>
      </c>
      <c r="L36" s="118">
        <v>32475</v>
      </c>
      <c r="M36" s="118">
        <v>2066601</v>
      </c>
    </row>
    <row r="37" spans="10:13" x14ac:dyDescent="0.2">
      <c r="J37" s="133"/>
      <c r="K37" s="115" t="s">
        <v>112</v>
      </c>
      <c r="L37" s="118">
        <v>25580</v>
      </c>
      <c r="M37" s="118">
        <v>1100535</v>
      </c>
    </row>
    <row r="38" spans="10:13" x14ac:dyDescent="0.2">
      <c r="J38" s="133"/>
      <c r="K38" s="115" t="s">
        <v>1152</v>
      </c>
      <c r="L38" s="118">
        <v>25560</v>
      </c>
      <c r="M38" s="118">
        <v>547101</v>
      </c>
    </row>
    <row r="39" spans="10:13" x14ac:dyDescent="0.2">
      <c r="J39" s="133"/>
      <c r="K39" s="115" t="s">
        <v>114</v>
      </c>
      <c r="L39" s="118">
        <v>26585</v>
      </c>
      <c r="M39" s="118">
        <v>738657</v>
      </c>
    </row>
    <row r="40" spans="10:13" x14ac:dyDescent="0.2">
      <c r="J40" s="133"/>
      <c r="K40" s="115" t="s">
        <v>115</v>
      </c>
      <c r="L40" s="118">
        <v>29183</v>
      </c>
      <c r="M40" s="118">
        <v>948216</v>
      </c>
    </row>
    <row r="41" spans="10:13" x14ac:dyDescent="0.2">
      <c r="J41" s="133"/>
      <c r="K41" s="115" t="s">
        <v>116</v>
      </c>
      <c r="L41" s="118">
        <v>38448</v>
      </c>
      <c r="M41" s="118">
        <v>1312214</v>
      </c>
    </row>
    <row r="42" spans="10:13" x14ac:dyDescent="0.2">
      <c r="J42" s="133"/>
      <c r="K42" s="115" t="s">
        <v>117</v>
      </c>
      <c r="L42" s="118">
        <v>30870</v>
      </c>
      <c r="M42" s="118">
        <v>950242</v>
      </c>
    </row>
    <row r="43" spans="10:13" x14ac:dyDescent="0.2">
      <c r="J43" s="133"/>
      <c r="K43" s="115" t="s">
        <v>118</v>
      </c>
      <c r="L43" s="118">
        <v>83226</v>
      </c>
      <c r="M43" s="118">
        <v>111751</v>
      </c>
    </row>
    <row r="44" spans="10:13" x14ac:dyDescent="0.2">
      <c r="J44" s="133"/>
      <c r="K44" s="115" t="s">
        <v>119</v>
      </c>
      <c r="L44" s="118">
        <v>49490</v>
      </c>
      <c r="M44" s="118">
        <v>5540810</v>
      </c>
    </row>
    <row r="45" spans="10:13" x14ac:dyDescent="0.2">
      <c r="J45" s="133"/>
      <c r="K45" s="115" t="s">
        <v>120</v>
      </c>
      <c r="L45" s="118">
        <v>57845</v>
      </c>
      <c r="M45" s="118">
        <v>633618</v>
      </c>
    </row>
    <row r="46" spans="10:13" x14ac:dyDescent="0.2">
      <c r="J46" s="133"/>
      <c r="K46" s="115" t="s">
        <v>121</v>
      </c>
      <c r="L46" s="118">
        <v>34899</v>
      </c>
      <c r="M46" s="118">
        <v>2663616</v>
      </c>
    </row>
    <row r="47" spans="10:13" x14ac:dyDescent="0.2">
      <c r="J47" s="133"/>
      <c r="K47" s="115" t="s">
        <v>122</v>
      </c>
      <c r="L47" s="118">
        <v>31221</v>
      </c>
      <c r="M47" s="118">
        <v>516167</v>
      </c>
    </row>
    <row r="48" spans="10:13" x14ac:dyDescent="0.2">
      <c r="J48" s="133"/>
      <c r="K48" s="115" t="s">
        <v>123</v>
      </c>
      <c r="L48" s="118">
        <v>33972</v>
      </c>
      <c r="M48" s="118">
        <v>2131289</v>
      </c>
    </row>
    <row r="49" spans="10:13" x14ac:dyDescent="0.2">
      <c r="J49" s="133"/>
      <c r="K49" s="115" t="s">
        <v>1153</v>
      </c>
      <c r="L49" s="118">
        <v>33452</v>
      </c>
      <c r="M49" s="118">
        <v>1565520</v>
      </c>
    </row>
    <row r="50" spans="10:13" x14ac:dyDescent="0.2">
      <c r="J50" s="133"/>
      <c r="K50" s="115" t="s">
        <v>125</v>
      </c>
      <c r="L50" s="118">
        <v>27966</v>
      </c>
      <c r="M50" s="118">
        <v>1631760</v>
      </c>
    </row>
    <row r="51" spans="10:13" x14ac:dyDescent="0.2">
      <c r="J51" s="133"/>
      <c r="K51" s="115" t="s">
        <v>126</v>
      </c>
      <c r="L51" s="118">
        <v>27196</v>
      </c>
      <c r="M51" s="118">
        <v>651668</v>
      </c>
    </row>
    <row r="52" spans="10:13" x14ac:dyDescent="0.2">
      <c r="J52" s="133"/>
      <c r="K52" s="115" t="s">
        <v>127</v>
      </c>
      <c r="L52" s="118">
        <v>27459</v>
      </c>
      <c r="M52" s="118">
        <v>1106153</v>
      </c>
    </row>
    <row r="53" spans="10:13" x14ac:dyDescent="0.2">
      <c r="J53" s="133"/>
      <c r="K53" s="115" t="s">
        <v>128</v>
      </c>
      <c r="L53" s="118">
        <v>36869</v>
      </c>
      <c r="M53" s="118">
        <v>2090972</v>
      </c>
    </row>
    <row r="54" spans="10:13" x14ac:dyDescent="0.2">
      <c r="J54" s="133"/>
      <c r="K54" s="115" t="s">
        <v>129</v>
      </c>
      <c r="L54" s="118">
        <v>25694</v>
      </c>
      <c r="M54" s="118">
        <v>560521</v>
      </c>
    </row>
    <row r="55" spans="10:13" x14ac:dyDescent="0.2">
      <c r="J55" s="133"/>
      <c r="K55" s="115" t="s">
        <v>130</v>
      </c>
      <c r="L55" s="118">
        <v>29661</v>
      </c>
      <c r="M55" s="118">
        <v>3279410</v>
      </c>
    </row>
    <row r="56" spans="10:13" x14ac:dyDescent="0.2">
      <c r="J56" s="133"/>
      <c r="K56" s="115" t="s">
        <v>131</v>
      </c>
      <c r="L56" s="118">
        <v>29678</v>
      </c>
      <c r="M56" s="118">
        <v>941910</v>
      </c>
    </row>
    <row r="57" spans="10:13" x14ac:dyDescent="0.2">
      <c r="J57" s="133"/>
      <c r="K57" s="115" t="s">
        <v>132</v>
      </c>
      <c r="L57" s="118">
        <v>32647</v>
      </c>
      <c r="M57" s="118">
        <v>2469659</v>
      </c>
    </row>
    <row r="58" spans="10:13" x14ac:dyDescent="0.2">
      <c r="J58" s="133"/>
      <c r="K58" s="115" t="s">
        <v>133</v>
      </c>
      <c r="L58" s="118">
        <v>26932</v>
      </c>
      <c r="M58" s="118">
        <v>1981318</v>
      </c>
    </row>
    <row r="59" spans="10:13" x14ac:dyDescent="0.2">
      <c r="J59" s="133"/>
      <c r="K59" s="115" t="s">
        <v>134</v>
      </c>
      <c r="L59" s="118">
        <v>68427</v>
      </c>
      <c r="M59" s="118">
        <v>385032</v>
      </c>
    </row>
    <row r="60" spans="10:13" x14ac:dyDescent="0.2">
      <c r="J60" s="133"/>
      <c r="K60" s="115" t="s">
        <v>135</v>
      </c>
      <c r="L60" s="118">
        <v>35999</v>
      </c>
      <c r="M60" s="118">
        <v>3435797</v>
      </c>
    </row>
    <row r="61" spans="10:13" x14ac:dyDescent="0.2">
      <c r="J61" s="133"/>
      <c r="K61" s="115" t="s">
        <v>136</v>
      </c>
      <c r="L61" s="118">
        <v>27282</v>
      </c>
      <c r="M61" s="118">
        <v>796261</v>
      </c>
    </row>
    <row r="62" spans="10:13" x14ac:dyDescent="0.2">
      <c r="J62" s="133"/>
      <c r="K62" s="115" t="s">
        <v>137</v>
      </c>
      <c r="L62" s="118">
        <v>27302</v>
      </c>
      <c r="M62" s="118">
        <v>864614</v>
      </c>
    </row>
    <row r="63" spans="10:13" x14ac:dyDescent="0.2">
      <c r="J63" s="133"/>
      <c r="K63" s="115" t="s">
        <v>138</v>
      </c>
      <c r="L63" s="118">
        <v>30722</v>
      </c>
      <c r="M63" s="118">
        <v>1106891</v>
      </c>
    </row>
    <row r="64" spans="10:13" x14ac:dyDescent="0.2">
      <c r="J64" s="133"/>
      <c r="K64" s="115" t="s">
        <v>1154</v>
      </c>
      <c r="L64" s="118">
        <v>41077</v>
      </c>
      <c r="M64" s="118">
        <v>767697</v>
      </c>
    </row>
    <row r="65" spans="10:13" x14ac:dyDescent="0.2">
      <c r="J65" s="133"/>
      <c r="K65" s="115" t="s">
        <v>140</v>
      </c>
      <c r="L65" s="118">
        <v>31700</v>
      </c>
      <c r="M65" s="118">
        <v>1227356</v>
      </c>
    </row>
    <row r="66" spans="10:13" x14ac:dyDescent="0.2">
      <c r="J66" s="133"/>
      <c r="K66" s="115" t="s">
        <v>141</v>
      </c>
      <c r="L66" s="118">
        <v>42916</v>
      </c>
      <c r="M66" s="118">
        <v>1072940</v>
      </c>
    </row>
    <row r="67" spans="10:13" x14ac:dyDescent="0.2">
      <c r="J67" s="133"/>
      <c r="K67" s="115" t="s">
        <v>142</v>
      </c>
      <c r="L67" s="118">
        <v>26487</v>
      </c>
      <c r="M67" s="118">
        <v>1043727</v>
      </c>
    </row>
    <row r="68" spans="10:13" x14ac:dyDescent="0.2">
      <c r="J68" s="133"/>
      <c r="K68" s="115" t="s">
        <v>143</v>
      </c>
      <c r="L68" s="118">
        <v>34098</v>
      </c>
      <c r="M68" s="118">
        <v>2723860</v>
      </c>
    </row>
    <row r="69" spans="10:13" x14ac:dyDescent="0.2">
      <c r="J69" s="133"/>
      <c r="K69" s="115" t="s">
        <v>144</v>
      </c>
      <c r="L69" s="118">
        <v>38089</v>
      </c>
      <c r="M69" s="118">
        <v>819090</v>
      </c>
    </row>
    <row r="70" spans="10:13" x14ac:dyDescent="0.2">
      <c r="J70" s="133"/>
      <c r="K70" s="115" t="s">
        <v>145</v>
      </c>
      <c r="L70" s="118">
        <v>31575</v>
      </c>
      <c r="M70" s="118">
        <v>1037949</v>
      </c>
    </row>
    <row r="71" spans="10:13" x14ac:dyDescent="0.2">
      <c r="J71" s="133"/>
      <c r="K71" s="115" t="s">
        <v>146</v>
      </c>
      <c r="L71" s="118">
        <v>82593</v>
      </c>
      <c r="M71" s="118">
        <v>7315739</v>
      </c>
    </row>
    <row r="72" spans="10:13" x14ac:dyDescent="0.2">
      <c r="J72" s="133"/>
      <c r="K72" s="115" t="s">
        <v>147</v>
      </c>
      <c r="L72" s="118">
        <v>54444</v>
      </c>
      <c r="M72" s="118">
        <v>3728035</v>
      </c>
    </row>
    <row r="73" spans="10:13" x14ac:dyDescent="0.2">
      <c r="J73" s="133"/>
      <c r="K73" s="115" t="s">
        <v>148</v>
      </c>
      <c r="L73" s="118">
        <v>36829</v>
      </c>
      <c r="M73" s="118">
        <v>132377</v>
      </c>
    </row>
    <row r="74" spans="10:13" x14ac:dyDescent="0.2">
      <c r="J74" s="133"/>
      <c r="K74" s="115" t="s">
        <v>149</v>
      </c>
      <c r="L74" s="118">
        <v>91657</v>
      </c>
      <c r="M74" s="118">
        <v>32924</v>
      </c>
    </row>
    <row r="75" spans="10:13" x14ac:dyDescent="0.2">
      <c r="J75" s="133"/>
      <c r="K75" s="115" t="s">
        <v>150</v>
      </c>
      <c r="L75" s="118">
        <v>80911</v>
      </c>
      <c r="M75" s="118">
        <v>1117381</v>
      </c>
    </row>
    <row r="76" spans="10:13" x14ac:dyDescent="0.2">
      <c r="J76" s="133"/>
      <c r="K76" s="115" t="s">
        <v>151</v>
      </c>
      <c r="L76" s="118">
        <v>97495</v>
      </c>
      <c r="M76" s="118">
        <v>34744</v>
      </c>
    </row>
    <row r="77" spans="10:13" x14ac:dyDescent="0.2">
      <c r="J77" s="133"/>
      <c r="K77" s="115" t="s">
        <v>152</v>
      </c>
      <c r="L77" s="118">
        <v>87911</v>
      </c>
      <c r="M77" s="118">
        <v>363091</v>
      </c>
    </row>
    <row r="78" spans="10:13" x14ac:dyDescent="0.2">
      <c r="J78" s="133"/>
      <c r="K78" s="115" t="s">
        <v>153</v>
      </c>
      <c r="L78" s="118">
        <v>21619</v>
      </c>
      <c r="M78" s="118">
        <v>1510328</v>
      </c>
    </row>
    <row r="79" spans="10:13" x14ac:dyDescent="0.2">
      <c r="J79" s="133"/>
      <c r="K79" s="115" t="s">
        <v>154</v>
      </c>
      <c r="L79" s="118">
        <v>21329</v>
      </c>
      <c r="M79" s="118">
        <v>304126</v>
      </c>
    </row>
    <row r="80" spans="10:13" x14ac:dyDescent="0.2">
      <c r="J80" s="133"/>
    </row>
    <row r="81" spans="10:10" x14ac:dyDescent="0.2">
      <c r="J81" s="133"/>
    </row>
    <row r="82" spans="10:10" x14ac:dyDescent="0.2">
      <c r="J82" s="133"/>
    </row>
    <row r="83" spans="10:10" x14ac:dyDescent="0.2">
      <c r="J83" s="133"/>
    </row>
    <row r="84" spans="10:10" x14ac:dyDescent="0.2">
      <c r="J84" s="133"/>
    </row>
    <row r="85" spans="10:10" x14ac:dyDescent="0.2">
      <c r="J85" s="133"/>
    </row>
    <row r="86" spans="10:10" x14ac:dyDescent="0.2">
      <c r="J86" s="133"/>
    </row>
    <row r="87" spans="10:10" x14ac:dyDescent="0.2">
      <c r="J87" s="133"/>
    </row>
    <row r="88" spans="10:10" x14ac:dyDescent="0.2">
      <c r="J88" s="133"/>
    </row>
    <row r="89" spans="10:10" x14ac:dyDescent="0.2">
      <c r="J89" s="133"/>
    </row>
    <row r="90" spans="10:10" x14ac:dyDescent="0.2">
      <c r="J90" s="133"/>
    </row>
    <row r="91" spans="10:10" x14ac:dyDescent="0.2">
      <c r="J91" s="133"/>
    </row>
    <row r="92" spans="10:10" x14ac:dyDescent="0.2">
      <c r="J92" s="133"/>
    </row>
    <row r="93" spans="10:10" x14ac:dyDescent="0.2">
      <c r="J93" s="133"/>
    </row>
    <row r="94" spans="10:10" x14ac:dyDescent="0.2">
      <c r="J94" s="133"/>
    </row>
    <row r="95" spans="10:10" x14ac:dyDescent="0.2">
      <c r="J95" s="133"/>
    </row>
    <row r="96" spans="10:10" x14ac:dyDescent="0.2">
      <c r="J96" s="133"/>
    </row>
    <row r="97" spans="10:10" x14ac:dyDescent="0.2">
      <c r="J97" s="133"/>
    </row>
    <row r="98" spans="10:10" x14ac:dyDescent="0.2">
      <c r="J98" s="133"/>
    </row>
    <row r="99" spans="10:10" x14ac:dyDescent="0.2">
      <c r="J99" s="133"/>
    </row>
    <row r="100" spans="10:10" x14ac:dyDescent="0.2">
      <c r="J100" s="133"/>
    </row>
    <row r="101" spans="10:10" x14ac:dyDescent="0.2">
      <c r="J101" s="133"/>
    </row>
    <row r="102" spans="10:10" x14ac:dyDescent="0.2">
      <c r="J102" s="133"/>
    </row>
    <row r="103" spans="10:10" x14ac:dyDescent="0.2">
      <c r="J103" s="133"/>
    </row>
    <row r="104" spans="10:10" x14ac:dyDescent="0.2">
      <c r="J104" s="133"/>
    </row>
    <row r="105" spans="10:10" x14ac:dyDescent="0.2">
      <c r="J105" s="133"/>
    </row>
    <row r="106" spans="10:10" x14ac:dyDescent="0.2">
      <c r="J106" s="133"/>
    </row>
    <row r="107" spans="10:10" x14ac:dyDescent="0.2">
      <c r="J107" s="133"/>
    </row>
    <row r="108" spans="10:10" x14ac:dyDescent="0.2">
      <c r="J108" s="133"/>
    </row>
    <row r="109" spans="10:10" x14ac:dyDescent="0.2">
      <c r="J109" s="133"/>
    </row>
    <row r="110" spans="10:10" x14ac:dyDescent="0.2">
      <c r="J110" s="133"/>
    </row>
    <row r="111" spans="10:10" x14ac:dyDescent="0.2">
      <c r="J111" s="133"/>
    </row>
    <row r="112" spans="10:10" x14ac:dyDescent="0.2">
      <c r="J112" s="133"/>
    </row>
    <row r="113" spans="10:10" x14ac:dyDescent="0.2">
      <c r="J113" s="133"/>
    </row>
    <row r="114" spans="10:10" x14ac:dyDescent="0.2">
      <c r="J114" s="133"/>
    </row>
    <row r="115" spans="10:10" x14ac:dyDescent="0.2">
      <c r="J115" s="133"/>
    </row>
    <row r="116" spans="10:10" x14ac:dyDescent="0.2">
      <c r="J116" s="133"/>
    </row>
    <row r="117" spans="10:10" x14ac:dyDescent="0.2">
      <c r="J117" s="133"/>
    </row>
    <row r="118" spans="10:10" x14ac:dyDescent="0.2">
      <c r="J118" s="133"/>
    </row>
    <row r="119" spans="10:10" x14ac:dyDescent="0.2">
      <c r="J119" s="133"/>
    </row>
    <row r="120" spans="10:10" x14ac:dyDescent="0.2">
      <c r="J120" s="133"/>
    </row>
    <row r="121" spans="10:10" x14ac:dyDescent="0.2">
      <c r="J121" s="133"/>
    </row>
    <row r="122" spans="10:10" x14ac:dyDescent="0.2">
      <c r="J122" s="133"/>
    </row>
    <row r="123" spans="10:10" x14ac:dyDescent="0.2">
      <c r="J123" s="133"/>
    </row>
    <row r="124" spans="10:10" x14ac:dyDescent="0.2">
      <c r="J124" s="133"/>
    </row>
    <row r="125" spans="10:10" x14ac:dyDescent="0.2">
      <c r="J125" s="133"/>
    </row>
    <row r="126" spans="10:10" x14ac:dyDescent="0.2">
      <c r="J126" s="133"/>
    </row>
    <row r="127" spans="10:10" x14ac:dyDescent="0.2">
      <c r="J127" s="133"/>
    </row>
    <row r="128" spans="10:10" x14ac:dyDescent="0.2">
      <c r="J128" s="133"/>
    </row>
    <row r="129" spans="10:10" x14ac:dyDescent="0.2">
      <c r="J129" s="133"/>
    </row>
    <row r="130" spans="10:10" x14ac:dyDescent="0.2">
      <c r="J130" s="133"/>
    </row>
    <row r="131" spans="10:10" x14ac:dyDescent="0.2">
      <c r="J131" s="133"/>
    </row>
    <row r="132" spans="10:10" x14ac:dyDescent="0.2">
      <c r="J132" s="133"/>
    </row>
    <row r="133" spans="10:10" x14ac:dyDescent="0.2">
      <c r="J133" s="133"/>
    </row>
    <row r="134" spans="10:10" x14ac:dyDescent="0.2">
      <c r="J134" s="133"/>
    </row>
    <row r="135" spans="10:10" x14ac:dyDescent="0.2">
      <c r="J135" s="133"/>
    </row>
    <row r="136" spans="10:10" x14ac:dyDescent="0.2">
      <c r="J136" s="133"/>
    </row>
    <row r="137" spans="10:10" x14ac:dyDescent="0.2">
      <c r="J137" s="133"/>
    </row>
    <row r="138" spans="10:10" x14ac:dyDescent="0.2">
      <c r="J138" s="133"/>
    </row>
    <row r="139" spans="10:10" x14ac:dyDescent="0.2">
      <c r="J139" s="133"/>
    </row>
    <row r="140" spans="10:10" x14ac:dyDescent="0.2">
      <c r="J140" s="133"/>
    </row>
    <row r="141" spans="10:10" x14ac:dyDescent="0.2">
      <c r="J141" s="133"/>
    </row>
    <row r="142" spans="10:10" x14ac:dyDescent="0.2">
      <c r="J142" s="133"/>
    </row>
    <row r="143" spans="10:10" x14ac:dyDescent="0.2">
      <c r="J143" s="133"/>
    </row>
    <row r="144" spans="10:10" x14ac:dyDescent="0.2">
      <c r="J144" s="133"/>
    </row>
    <row r="145" spans="10:10" x14ac:dyDescent="0.2">
      <c r="J145" s="133"/>
    </row>
    <row r="146" spans="10:10" x14ac:dyDescent="0.2">
      <c r="J146" s="133"/>
    </row>
    <row r="147" spans="10:10" x14ac:dyDescent="0.2">
      <c r="J147" s="133"/>
    </row>
    <row r="148" spans="10:10" x14ac:dyDescent="0.2">
      <c r="J148" s="133"/>
    </row>
    <row r="149" spans="10:10" x14ac:dyDescent="0.2">
      <c r="J149" s="133"/>
    </row>
    <row r="150" spans="10:10" x14ac:dyDescent="0.2">
      <c r="J150" s="133"/>
    </row>
    <row r="151" spans="10:10" x14ac:dyDescent="0.2">
      <c r="J151" s="133"/>
    </row>
    <row r="152" spans="10:10" x14ac:dyDescent="0.2">
      <c r="J152" s="133"/>
    </row>
    <row r="153" spans="10:10" x14ac:dyDescent="0.2">
      <c r="J153" s="133"/>
    </row>
    <row r="154" spans="10:10" x14ac:dyDescent="0.2">
      <c r="J154" s="133"/>
    </row>
    <row r="155" spans="10:10" x14ac:dyDescent="0.2">
      <c r="J155" s="133"/>
    </row>
    <row r="156" spans="10:10" x14ac:dyDescent="0.2">
      <c r="J156" s="133"/>
    </row>
    <row r="157" spans="10:10" x14ac:dyDescent="0.2">
      <c r="J157" s="133"/>
    </row>
    <row r="158" spans="10:10" x14ac:dyDescent="0.2">
      <c r="J158" s="133"/>
    </row>
    <row r="159" spans="10:10" x14ac:dyDescent="0.2">
      <c r="J159" s="133"/>
    </row>
    <row r="160" spans="10:10" x14ac:dyDescent="0.2">
      <c r="J160" s="133"/>
    </row>
    <row r="161" spans="10:10" x14ac:dyDescent="0.2">
      <c r="J161" s="133"/>
    </row>
    <row r="162" spans="10:10" x14ac:dyDescent="0.2">
      <c r="J162" s="133"/>
    </row>
    <row r="163" spans="10:10" x14ac:dyDescent="0.2">
      <c r="J163" s="133"/>
    </row>
    <row r="164" spans="10:10" x14ac:dyDescent="0.2">
      <c r="J164" s="133"/>
    </row>
    <row r="165" spans="10:10" x14ac:dyDescent="0.2">
      <c r="J165" s="133"/>
    </row>
    <row r="166" spans="10:10" x14ac:dyDescent="0.2">
      <c r="J166" s="133"/>
    </row>
    <row r="167" spans="10:10" x14ac:dyDescent="0.2">
      <c r="J167" s="133"/>
    </row>
    <row r="168" spans="10:10" x14ac:dyDescent="0.2">
      <c r="J168" s="133"/>
    </row>
    <row r="169" spans="10:10" x14ac:dyDescent="0.2">
      <c r="J169" s="133"/>
    </row>
    <row r="170" spans="10:10" x14ac:dyDescent="0.2">
      <c r="J170" s="133"/>
    </row>
    <row r="171" spans="10:10" x14ac:dyDescent="0.2">
      <c r="J171" s="133"/>
    </row>
    <row r="172" spans="10:10" x14ac:dyDescent="0.2">
      <c r="J172" s="133"/>
    </row>
    <row r="173" spans="10:10" x14ac:dyDescent="0.2">
      <c r="J173" s="133"/>
    </row>
    <row r="174" spans="10:10" x14ac:dyDescent="0.2">
      <c r="J174" s="133"/>
    </row>
    <row r="175" spans="10:10" x14ac:dyDescent="0.2">
      <c r="J175" s="133"/>
    </row>
    <row r="176" spans="10:10" x14ac:dyDescent="0.2">
      <c r="J176" s="133"/>
    </row>
    <row r="177" spans="10:10" x14ac:dyDescent="0.2">
      <c r="J177" s="133"/>
    </row>
    <row r="178" spans="10:10" x14ac:dyDescent="0.2">
      <c r="J178" s="133"/>
    </row>
    <row r="179" spans="10:10" x14ac:dyDescent="0.2">
      <c r="J179" s="133"/>
    </row>
    <row r="180" spans="10:10" x14ac:dyDescent="0.2">
      <c r="J180" s="133"/>
    </row>
    <row r="181" spans="10:10" x14ac:dyDescent="0.2">
      <c r="J181" s="133"/>
    </row>
    <row r="182" spans="10:10" x14ac:dyDescent="0.2">
      <c r="J182" s="133"/>
    </row>
    <row r="183" spans="10:10" x14ac:dyDescent="0.2">
      <c r="J183" s="133"/>
    </row>
    <row r="184" spans="10:10" x14ac:dyDescent="0.2">
      <c r="J184" s="133"/>
    </row>
    <row r="185" spans="10:10" x14ac:dyDescent="0.2">
      <c r="J185" s="133"/>
    </row>
    <row r="186" spans="10:10" x14ac:dyDescent="0.2">
      <c r="J186" s="133"/>
    </row>
    <row r="187" spans="10:10" x14ac:dyDescent="0.2">
      <c r="J187" s="133"/>
    </row>
    <row r="188" spans="10:10" x14ac:dyDescent="0.2">
      <c r="J188" s="133"/>
    </row>
    <row r="189" spans="10:10" x14ac:dyDescent="0.2">
      <c r="J189" s="133"/>
    </row>
    <row r="190" spans="10:10" x14ac:dyDescent="0.2">
      <c r="J190" s="133"/>
    </row>
    <row r="191" spans="10:10" x14ac:dyDescent="0.2">
      <c r="J191" s="133"/>
    </row>
    <row r="192" spans="10:10" x14ac:dyDescent="0.2">
      <c r="J192" s="133"/>
    </row>
    <row r="193" spans="10:10" x14ac:dyDescent="0.2">
      <c r="J193" s="133"/>
    </row>
    <row r="194" spans="10:10" x14ac:dyDescent="0.2">
      <c r="J194" s="133"/>
    </row>
    <row r="195" spans="10:10" x14ac:dyDescent="0.2">
      <c r="J195" s="133"/>
    </row>
    <row r="196" spans="10:10" x14ac:dyDescent="0.2">
      <c r="J196" s="133"/>
    </row>
    <row r="197" spans="10:10" x14ac:dyDescent="0.2">
      <c r="J197" s="133"/>
    </row>
    <row r="198" spans="10:10" x14ac:dyDescent="0.2">
      <c r="J198" s="133"/>
    </row>
    <row r="199" spans="10:10" x14ac:dyDescent="0.2">
      <c r="J199" s="133"/>
    </row>
    <row r="200" spans="10:10" x14ac:dyDescent="0.2">
      <c r="J200" s="133"/>
    </row>
    <row r="201" spans="10:10" x14ac:dyDescent="0.2">
      <c r="J201" s="133"/>
    </row>
    <row r="202" spans="10:10" x14ac:dyDescent="0.2">
      <c r="J202" s="133"/>
    </row>
    <row r="203" spans="10:10" x14ac:dyDescent="0.2">
      <c r="J203" s="133"/>
    </row>
    <row r="204" spans="10:10" x14ac:dyDescent="0.2">
      <c r="J204" s="133"/>
    </row>
    <row r="205" spans="10:10" x14ac:dyDescent="0.2">
      <c r="J205" s="133"/>
    </row>
    <row r="206" spans="10:10" x14ac:dyDescent="0.2">
      <c r="J206" s="133"/>
    </row>
    <row r="207" spans="10:10" x14ac:dyDescent="0.2">
      <c r="J207" s="133"/>
    </row>
    <row r="208" spans="10:10" x14ac:dyDescent="0.2">
      <c r="J208" s="133"/>
    </row>
    <row r="209" spans="10:10" x14ac:dyDescent="0.2">
      <c r="J209" s="133"/>
    </row>
    <row r="210" spans="10:10" x14ac:dyDescent="0.2">
      <c r="J210" s="133"/>
    </row>
    <row r="211" spans="10:10" x14ac:dyDescent="0.2">
      <c r="J211" s="133"/>
    </row>
    <row r="212" spans="10:10" x14ac:dyDescent="0.2">
      <c r="J212" s="133"/>
    </row>
    <row r="213" spans="10:10" x14ac:dyDescent="0.2">
      <c r="J213" s="133"/>
    </row>
    <row r="214" spans="10:10" x14ac:dyDescent="0.2">
      <c r="J214" s="133"/>
    </row>
    <row r="215" spans="10:10" x14ac:dyDescent="0.2">
      <c r="J215" s="133"/>
    </row>
    <row r="216" spans="10:10" x14ac:dyDescent="0.2">
      <c r="J216" s="133"/>
    </row>
    <row r="217" spans="10:10" x14ac:dyDescent="0.2">
      <c r="J217" s="133"/>
    </row>
    <row r="218" spans="10:10" x14ac:dyDescent="0.2">
      <c r="J218" s="133"/>
    </row>
    <row r="219" spans="10:10" x14ac:dyDescent="0.2">
      <c r="J219" s="133"/>
    </row>
    <row r="220" spans="10:10" x14ac:dyDescent="0.2">
      <c r="J220" s="133"/>
    </row>
    <row r="221" spans="10:10" x14ac:dyDescent="0.2">
      <c r="J221" s="133"/>
    </row>
    <row r="222" spans="10:10" x14ac:dyDescent="0.2">
      <c r="J222" s="133"/>
    </row>
    <row r="223" spans="10:10" x14ac:dyDescent="0.2">
      <c r="J223" s="133"/>
    </row>
    <row r="224" spans="10:10" x14ac:dyDescent="0.2">
      <c r="J224" s="133"/>
    </row>
    <row r="225" spans="10:10" x14ac:dyDescent="0.2">
      <c r="J225" s="133"/>
    </row>
    <row r="226" spans="10:10" x14ac:dyDescent="0.2">
      <c r="J226" s="133"/>
    </row>
    <row r="227" spans="10:10" x14ac:dyDescent="0.2">
      <c r="J227" s="133"/>
    </row>
    <row r="228" spans="10:10" x14ac:dyDescent="0.2">
      <c r="J228" s="133"/>
    </row>
    <row r="229" spans="10:10" x14ac:dyDescent="0.2">
      <c r="J229" s="133"/>
    </row>
    <row r="230" spans="10:10" x14ac:dyDescent="0.2">
      <c r="J230" s="133"/>
    </row>
    <row r="231" spans="10:10" x14ac:dyDescent="0.2">
      <c r="J231" s="133"/>
    </row>
    <row r="232" spans="10:10" x14ac:dyDescent="0.2">
      <c r="J232" s="133"/>
    </row>
    <row r="233" spans="10:10" x14ac:dyDescent="0.2">
      <c r="J233" s="133"/>
    </row>
    <row r="234" spans="10:10" x14ac:dyDescent="0.2">
      <c r="J234" s="133"/>
    </row>
    <row r="235" spans="10:10" x14ac:dyDescent="0.2">
      <c r="J235" s="133"/>
    </row>
    <row r="236" spans="10:10" x14ac:dyDescent="0.2">
      <c r="J236" s="133"/>
    </row>
    <row r="237" spans="10:10" x14ac:dyDescent="0.2">
      <c r="J237" s="133"/>
    </row>
    <row r="238" spans="10:10" x14ac:dyDescent="0.2">
      <c r="J238" s="133"/>
    </row>
    <row r="239" spans="10:10" x14ac:dyDescent="0.2">
      <c r="J239" s="133"/>
    </row>
    <row r="240" spans="10:10" x14ac:dyDescent="0.2">
      <c r="J240" s="133"/>
    </row>
    <row r="241" spans="10:10" x14ac:dyDescent="0.2">
      <c r="J241" s="133"/>
    </row>
    <row r="242" spans="10:10" x14ac:dyDescent="0.2">
      <c r="J242" s="133"/>
    </row>
    <row r="243" spans="10:10" x14ac:dyDescent="0.2">
      <c r="J243" s="133"/>
    </row>
    <row r="244" spans="10:10" x14ac:dyDescent="0.2">
      <c r="J244" s="133"/>
    </row>
    <row r="245" spans="10:10" x14ac:dyDescent="0.2">
      <c r="J245" s="133"/>
    </row>
    <row r="246" spans="10:10" x14ac:dyDescent="0.2">
      <c r="J246" s="133"/>
    </row>
    <row r="247" spans="10:10" x14ac:dyDescent="0.2">
      <c r="J247" s="133"/>
    </row>
    <row r="248" spans="10:10" x14ac:dyDescent="0.2">
      <c r="J248" s="133"/>
    </row>
    <row r="249" spans="10:10" x14ac:dyDescent="0.2">
      <c r="J249" s="133"/>
    </row>
    <row r="250" spans="10:10" x14ac:dyDescent="0.2">
      <c r="J250" s="133"/>
    </row>
    <row r="251" spans="10:10" x14ac:dyDescent="0.2">
      <c r="J251" s="133"/>
    </row>
    <row r="252" spans="10:10" x14ac:dyDescent="0.2">
      <c r="J252" s="133"/>
    </row>
    <row r="253" spans="10:10" x14ac:dyDescent="0.2">
      <c r="J253" s="133"/>
    </row>
    <row r="254" spans="10:10" x14ac:dyDescent="0.2">
      <c r="J254" s="133"/>
    </row>
    <row r="255" spans="10:10" x14ac:dyDescent="0.2">
      <c r="J255" s="133"/>
    </row>
    <row r="256" spans="10:10" x14ac:dyDescent="0.2">
      <c r="J256" s="133"/>
    </row>
    <row r="257" spans="10:10" x14ac:dyDescent="0.2">
      <c r="J257" s="133"/>
    </row>
    <row r="258" spans="10:10" x14ac:dyDescent="0.2">
      <c r="J258" s="133"/>
    </row>
    <row r="259" spans="10:10" x14ac:dyDescent="0.2">
      <c r="J259" s="133"/>
    </row>
    <row r="260" spans="10:10" x14ac:dyDescent="0.2">
      <c r="J260" s="133"/>
    </row>
    <row r="261" spans="10:10" x14ac:dyDescent="0.2">
      <c r="J261" s="133"/>
    </row>
    <row r="262" spans="10:10" x14ac:dyDescent="0.2">
      <c r="J262" s="133"/>
    </row>
    <row r="263" spans="10:10" x14ac:dyDescent="0.2">
      <c r="J263" s="133"/>
    </row>
    <row r="264" spans="10:10" x14ac:dyDescent="0.2">
      <c r="J264" s="133"/>
    </row>
    <row r="265" spans="10:10" x14ac:dyDescent="0.2">
      <c r="J265" s="133"/>
    </row>
    <row r="266" spans="10:10" x14ac:dyDescent="0.2">
      <c r="J266" s="133"/>
    </row>
    <row r="267" spans="10:10" x14ac:dyDescent="0.2">
      <c r="J267" s="133"/>
    </row>
    <row r="268" spans="10:10" x14ac:dyDescent="0.2">
      <c r="J268" s="133"/>
    </row>
    <row r="269" spans="10:10" x14ac:dyDescent="0.2">
      <c r="J269" s="133"/>
    </row>
    <row r="270" spans="10:10" x14ac:dyDescent="0.2">
      <c r="J270" s="133"/>
    </row>
    <row r="271" spans="10:10" x14ac:dyDescent="0.2">
      <c r="J271" s="133"/>
    </row>
    <row r="272" spans="10:10" x14ac:dyDescent="0.2">
      <c r="J272" s="133"/>
    </row>
    <row r="273" spans="10:10" x14ac:dyDescent="0.2">
      <c r="J273" s="133"/>
    </row>
    <row r="274" spans="10:10" x14ac:dyDescent="0.2">
      <c r="J274" s="133"/>
    </row>
    <row r="275" spans="10:10" x14ac:dyDescent="0.2">
      <c r="J275" s="133"/>
    </row>
    <row r="276" spans="10:10" x14ac:dyDescent="0.2">
      <c r="J276" s="133"/>
    </row>
    <row r="277" spans="10:10" x14ac:dyDescent="0.2">
      <c r="J277" s="133"/>
    </row>
    <row r="278" spans="10:10" x14ac:dyDescent="0.2">
      <c r="J278" s="133"/>
    </row>
    <row r="279" spans="10:10" x14ac:dyDescent="0.2">
      <c r="J279" s="133"/>
    </row>
    <row r="280" spans="10:10" x14ac:dyDescent="0.2">
      <c r="J280" s="133"/>
    </row>
    <row r="281" spans="10:10" x14ac:dyDescent="0.2">
      <c r="J281" s="133"/>
    </row>
    <row r="282" spans="10:10" x14ac:dyDescent="0.2">
      <c r="J282" s="133"/>
    </row>
    <row r="283" spans="10:10" x14ac:dyDescent="0.2">
      <c r="J283" s="133"/>
    </row>
    <row r="284" spans="10:10" x14ac:dyDescent="0.2">
      <c r="J284" s="133"/>
    </row>
    <row r="285" spans="10:10" x14ac:dyDescent="0.2">
      <c r="J285" s="133"/>
    </row>
    <row r="286" spans="10:10" x14ac:dyDescent="0.2">
      <c r="J286" s="133"/>
    </row>
    <row r="287" spans="10:10" x14ac:dyDescent="0.2">
      <c r="J287" s="133"/>
    </row>
    <row r="288" spans="10:10" x14ac:dyDescent="0.2">
      <c r="J288" s="133"/>
    </row>
    <row r="289" spans="10:10" x14ac:dyDescent="0.2">
      <c r="J289" s="133"/>
    </row>
    <row r="290" spans="10:10" x14ac:dyDescent="0.2">
      <c r="J290" s="133"/>
    </row>
    <row r="291" spans="10:10" x14ac:dyDescent="0.2">
      <c r="J291" s="133"/>
    </row>
    <row r="292" spans="10:10" x14ac:dyDescent="0.2">
      <c r="J292" s="133"/>
    </row>
    <row r="293" spans="10:10" x14ac:dyDescent="0.2">
      <c r="J293" s="133"/>
    </row>
    <row r="294" spans="10:10" x14ac:dyDescent="0.2">
      <c r="J294" s="133"/>
    </row>
    <row r="295" spans="10:10" x14ac:dyDescent="0.2">
      <c r="J295" s="133"/>
    </row>
    <row r="296" spans="10:10" x14ac:dyDescent="0.2">
      <c r="J296" s="133"/>
    </row>
    <row r="297" spans="10:10" x14ac:dyDescent="0.2">
      <c r="J297" s="133"/>
    </row>
    <row r="298" spans="10:10" x14ac:dyDescent="0.2">
      <c r="J298" s="133"/>
    </row>
    <row r="299" spans="10:10" x14ac:dyDescent="0.2">
      <c r="J299" s="133"/>
    </row>
    <row r="300" spans="10:10" x14ac:dyDescent="0.2">
      <c r="J300" s="133"/>
    </row>
    <row r="301" spans="10:10" x14ac:dyDescent="0.2">
      <c r="J301" s="133"/>
    </row>
    <row r="302" spans="10:10" x14ac:dyDescent="0.2">
      <c r="J302" s="133"/>
    </row>
    <row r="303" spans="10:10" x14ac:dyDescent="0.2">
      <c r="J303" s="133"/>
    </row>
    <row r="304" spans="10:10" x14ac:dyDescent="0.2">
      <c r="J304" s="133"/>
    </row>
    <row r="305" spans="10:10" x14ac:dyDescent="0.2">
      <c r="J305" s="133"/>
    </row>
    <row r="306" spans="10:10" x14ac:dyDescent="0.2">
      <c r="J306" s="133"/>
    </row>
    <row r="307" spans="10:10" x14ac:dyDescent="0.2">
      <c r="J307" s="133"/>
    </row>
    <row r="308" spans="10:10" x14ac:dyDescent="0.2">
      <c r="J308" s="133"/>
    </row>
    <row r="309" spans="10:10" x14ac:dyDescent="0.2">
      <c r="J309" s="133"/>
    </row>
    <row r="310" spans="10:10" x14ac:dyDescent="0.2">
      <c r="J310" s="133"/>
    </row>
    <row r="311" spans="10:10" x14ac:dyDescent="0.2">
      <c r="J311" s="133"/>
    </row>
    <row r="312" spans="10:10" x14ac:dyDescent="0.2">
      <c r="J312" s="133"/>
    </row>
    <row r="313" spans="10:10" x14ac:dyDescent="0.2">
      <c r="J313" s="133"/>
    </row>
    <row r="314" spans="10:10" x14ac:dyDescent="0.2">
      <c r="J314" s="133"/>
    </row>
    <row r="315" spans="10:10" x14ac:dyDescent="0.2">
      <c r="J315" s="133"/>
    </row>
    <row r="316" spans="10:10" x14ac:dyDescent="0.2">
      <c r="J316" s="133"/>
    </row>
    <row r="317" spans="10:10" x14ac:dyDescent="0.2">
      <c r="J317" s="133"/>
    </row>
    <row r="318" spans="10:10" x14ac:dyDescent="0.2">
      <c r="J318" s="133"/>
    </row>
    <row r="319" spans="10:10" x14ac:dyDescent="0.2">
      <c r="J319" s="133"/>
    </row>
    <row r="320" spans="10:10" x14ac:dyDescent="0.2">
      <c r="J320" s="133"/>
    </row>
    <row r="321" spans="10:10" x14ac:dyDescent="0.2">
      <c r="J321" s="133"/>
    </row>
    <row r="322" spans="10:10" x14ac:dyDescent="0.2">
      <c r="J322" s="133"/>
    </row>
    <row r="323" spans="10:10" x14ac:dyDescent="0.2">
      <c r="J323" s="133"/>
    </row>
    <row r="324" spans="10:10" x14ac:dyDescent="0.2">
      <c r="J324" s="133"/>
    </row>
    <row r="325" spans="10:10" x14ac:dyDescent="0.2">
      <c r="J325" s="133"/>
    </row>
    <row r="326" spans="10:10" x14ac:dyDescent="0.2">
      <c r="J326" s="133"/>
    </row>
    <row r="327" spans="10:10" x14ac:dyDescent="0.2">
      <c r="J327" s="133"/>
    </row>
    <row r="328" spans="10:10" x14ac:dyDescent="0.2">
      <c r="J328" s="133"/>
    </row>
    <row r="329" spans="10:10" x14ac:dyDescent="0.2">
      <c r="J329" s="133"/>
    </row>
    <row r="330" spans="10:10" x14ac:dyDescent="0.2">
      <c r="J330" s="133"/>
    </row>
    <row r="331" spans="10:10" x14ac:dyDescent="0.2">
      <c r="J331" s="133"/>
    </row>
    <row r="332" spans="10:10" x14ac:dyDescent="0.2">
      <c r="J332" s="133"/>
    </row>
    <row r="333" spans="10:10" x14ac:dyDescent="0.2">
      <c r="J333" s="133"/>
    </row>
    <row r="334" spans="10:10" x14ac:dyDescent="0.2">
      <c r="J334" s="133"/>
    </row>
    <row r="335" spans="10:10" x14ac:dyDescent="0.2">
      <c r="J335" s="133"/>
    </row>
    <row r="336" spans="10:10" x14ac:dyDescent="0.2">
      <c r="J336" s="133"/>
    </row>
    <row r="337" spans="10:10" x14ac:dyDescent="0.2">
      <c r="J337" s="133"/>
    </row>
    <row r="338" spans="10:10" x14ac:dyDescent="0.2">
      <c r="J338" s="133"/>
    </row>
    <row r="339" spans="10:10" x14ac:dyDescent="0.2">
      <c r="J339" s="133"/>
    </row>
    <row r="340" spans="10:10" x14ac:dyDescent="0.2">
      <c r="J340" s="133"/>
    </row>
    <row r="341" spans="10:10" x14ac:dyDescent="0.2">
      <c r="J341" s="133"/>
    </row>
    <row r="342" spans="10:10" x14ac:dyDescent="0.2">
      <c r="J342" s="133"/>
    </row>
    <row r="343" spans="10:10" x14ac:dyDescent="0.2">
      <c r="J343" s="133"/>
    </row>
    <row r="344" spans="10:10" x14ac:dyDescent="0.2">
      <c r="J344" s="133"/>
    </row>
    <row r="345" spans="10:10" x14ac:dyDescent="0.2">
      <c r="J345" s="133"/>
    </row>
    <row r="346" spans="10:10" x14ac:dyDescent="0.2">
      <c r="J346" s="133"/>
    </row>
    <row r="347" spans="10:10" x14ac:dyDescent="0.2">
      <c r="J347" s="133"/>
    </row>
    <row r="348" spans="10:10" x14ac:dyDescent="0.2">
      <c r="J348" s="133"/>
    </row>
    <row r="349" spans="10:10" x14ac:dyDescent="0.2">
      <c r="J349" s="133"/>
    </row>
    <row r="350" spans="10:10" x14ac:dyDescent="0.2">
      <c r="J350" s="133"/>
    </row>
    <row r="351" spans="10:10" x14ac:dyDescent="0.2">
      <c r="J351" s="133"/>
    </row>
    <row r="352" spans="10:10" x14ac:dyDescent="0.2">
      <c r="J352" s="133"/>
    </row>
    <row r="353" spans="10:10" x14ac:dyDescent="0.2">
      <c r="J353" s="133"/>
    </row>
    <row r="354" spans="10:10" x14ac:dyDescent="0.2">
      <c r="J354" s="133"/>
    </row>
    <row r="355" spans="10:10" x14ac:dyDescent="0.2">
      <c r="J355" s="133"/>
    </row>
    <row r="356" spans="10:10" x14ac:dyDescent="0.2">
      <c r="J356" s="133"/>
    </row>
    <row r="357" spans="10:10" x14ac:dyDescent="0.2">
      <c r="J357" s="133"/>
    </row>
    <row r="358" spans="10:10" x14ac:dyDescent="0.2">
      <c r="J358" s="133"/>
    </row>
    <row r="359" spans="10:10" x14ac:dyDescent="0.2">
      <c r="J359" s="133"/>
    </row>
    <row r="360" spans="10:10" x14ac:dyDescent="0.2">
      <c r="J360" s="133"/>
    </row>
    <row r="361" spans="10:10" x14ac:dyDescent="0.2">
      <c r="J361" s="133"/>
    </row>
    <row r="362" spans="10:10" x14ac:dyDescent="0.2">
      <c r="J362" s="133"/>
    </row>
    <row r="363" spans="10:10" x14ac:dyDescent="0.2">
      <c r="J363" s="133"/>
    </row>
    <row r="364" spans="10:10" x14ac:dyDescent="0.2">
      <c r="J364" s="133"/>
    </row>
    <row r="365" spans="10:10" x14ac:dyDescent="0.2">
      <c r="J365" s="133"/>
    </row>
    <row r="366" spans="10:10" x14ac:dyDescent="0.2">
      <c r="J366" s="133"/>
    </row>
    <row r="367" spans="10:10" x14ac:dyDescent="0.2">
      <c r="J367" s="133"/>
    </row>
    <row r="368" spans="10:10" x14ac:dyDescent="0.2">
      <c r="J368" s="133"/>
    </row>
    <row r="369" spans="10:10" x14ac:dyDescent="0.2">
      <c r="J369" s="133"/>
    </row>
    <row r="370" spans="10:10" x14ac:dyDescent="0.2">
      <c r="J370" s="133"/>
    </row>
    <row r="371" spans="10:10" x14ac:dyDescent="0.2">
      <c r="J371" s="133"/>
    </row>
    <row r="372" spans="10:10" x14ac:dyDescent="0.2">
      <c r="J372" s="133"/>
    </row>
    <row r="373" spans="10:10" x14ac:dyDescent="0.2">
      <c r="J373" s="133"/>
    </row>
    <row r="374" spans="10:10" x14ac:dyDescent="0.2">
      <c r="J374" s="133"/>
    </row>
    <row r="375" spans="10:10" x14ac:dyDescent="0.2">
      <c r="J375" s="133"/>
    </row>
    <row r="376" spans="10:10" x14ac:dyDescent="0.2">
      <c r="J376" s="133"/>
    </row>
    <row r="377" spans="10:10" x14ac:dyDescent="0.2">
      <c r="J377" s="133"/>
    </row>
    <row r="378" spans="10:10" x14ac:dyDescent="0.2">
      <c r="J378" s="133"/>
    </row>
    <row r="379" spans="10:10" x14ac:dyDescent="0.2">
      <c r="J379" s="133"/>
    </row>
    <row r="380" spans="10:10" x14ac:dyDescent="0.2">
      <c r="J380" s="133"/>
    </row>
    <row r="381" spans="10:10" x14ac:dyDescent="0.2">
      <c r="J381" s="133"/>
    </row>
    <row r="382" spans="10:10" x14ac:dyDescent="0.2">
      <c r="J382" s="133"/>
    </row>
    <row r="383" spans="10:10" x14ac:dyDescent="0.2">
      <c r="J383" s="133"/>
    </row>
    <row r="384" spans="10:10" x14ac:dyDescent="0.2">
      <c r="J384" s="133"/>
    </row>
    <row r="385" spans="10:10" x14ac:dyDescent="0.2">
      <c r="J385" s="133"/>
    </row>
    <row r="386" spans="10:10" x14ac:dyDescent="0.2">
      <c r="J386" s="133"/>
    </row>
    <row r="387" spans="10:10" x14ac:dyDescent="0.2">
      <c r="J387" s="133"/>
    </row>
    <row r="388" spans="10:10" x14ac:dyDescent="0.2">
      <c r="J388" s="133"/>
    </row>
    <row r="389" spans="10:10" x14ac:dyDescent="0.2">
      <c r="J389" s="133"/>
    </row>
    <row r="390" spans="10:10" x14ac:dyDescent="0.2">
      <c r="J390" s="133"/>
    </row>
    <row r="391" spans="10:10" x14ac:dyDescent="0.2">
      <c r="J391" s="133"/>
    </row>
    <row r="392" spans="10:10" x14ac:dyDescent="0.2">
      <c r="J392" s="133"/>
    </row>
    <row r="393" spans="10:10" x14ac:dyDescent="0.2">
      <c r="J393" s="133"/>
    </row>
    <row r="394" spans="10:10" x14ac:dyDescent="0.2">
      <c r="J394" s="133"/>
    </row>
    <row r="395" spans="10:10" x14ac:dyDescent="0.2">
      <c r="J395" s="133"/>
    </row>
    <row r="396" spans="10:10" x14ac:dyDescent="0.2">
      <c r="J396" s="133"/>
    </row>
    <row r="397" spans="10:10" x14ac:dyDescent="0.2">
      <c r="J397" s="133"/>
    </row>
    <row r="398" spans="10:10" x14ac:dyDescent="0.2">
      <c r="J398" s="133"/>
    </row>
    <row r="399" spans="10:10" x14ac:dyDescent="0.2">
      <c r="J399" s="133"/>
    </row>
    <row r="400" spans="10:10" x14ac:dyDescent="0.2">
      <c r="J400" s="133"/>
    </row>
    <row r="401" spans="10:10" x14ac:dyDescent="0.2">
      <c r="J401" s="133"/>
    </row>
    <row r="402" spans="10:10" x14ac:dyDescent="0.2">
      <c r="J402" s="133"/>
    </row>
    <row r="403" spans="10:10" x14ac:dyDescent="0.2">
      <c r="J403" s="133"/>
    </row>
    <row r="404" spans="10:10" x14ac:dyDescent="0.2">
      <c r="J404" s="133"/>
    </row>
    <row r="405" spans="10:10" x14ac:dyDescent="0.2">
      <c r="J405" s="133"/>
    </row>
    <row r="406" spans="10:10" x14ac:dyDescent="0.2">
      <c r="J406" s="133"/>
    </row>
    <row r="407" spans="10:10" x14ac:dyDescent="0.2">
      <c r="J407" s="133"/>
    </row>
    <row r="408" spans="10:10" x14ac:dyDescent="0.2">
      <c r="J408" s="133"/>
    </row>
    <row r="409" spans="10:10" x14ac:dyDescent="0.2">
      <c r="J409" s="133"/>
    </row>
    <row r="410" spans="10:10" x14ac:dyDescent="0.2">
      <c r="J410" s="133"/>
    </row>
    <row r="411" spans="10:10" x14ac:dyDescent="0.2">
      <c r="J411" s="133"/>
    </row>
    <row r="412" spans="10:10" x14ac:dyDescent="0.2">
      <c r="J412" s="133"/>
    </row>
    <row r="413" spans="10:10" x14ac:dyDescent="0.2">
      <c r="J413" s="133"/>
    </row>
    <row r="414" spans="10:10" x14ac:dyDescent="0.2">
      <c r="J414" s="133"/>
    </row>
    <row r="415" spans="10:10" x14ac:dyDescent="0.2">
      <c r="J415" s="133"/>
    </row>
    <row r="416" spans="10:10" x14ac:dyDescent="0.2">
      <c r="J416" s="133"/>
    </row>
    <row r="417" spans="10:10" x14ac:dyDescent="0.2">
      <c r="J417" s="133"/>
    </row>
    <row r="418" spans="10:10" x14ac:dyDescent="0.2">
      <c r="J418" s="133"/>
    </row>
    <row r="419" spans="10:10" x14ac:dyDescent="0.2">
      <c r="J419" s="133"/>
    </row>
    <row r="420" spans="10:10" x14ac:dyDescent="0.2">
      <c r="J420" s="133"/>
    </row>
    <row r="421" spans="10:10" x14ac:dyDescent="0.2">
      <c r="J421" s="133"/>
    </row>
    <row r="422" spans="10:10" x14ac:dyDescent="0.2">
      <c r="J422" s="133"/>
    </row>
    <row r="423" spans="10:10" x14ac:dyDescent="0.2">
      <c r="J423" s="133"/>
    </row>
    <row r="424" spans="10:10" x14ac:dyDescent="0.2">
      <c r="J424" s="133"/>
    </row>
    <row r="425" spans="10:10" x14ac:dyDescent="0.2">
      <c r="J425" s="133"/>
    </row>
    <row r="426" spans="10:10" x14ac:dyDescent="0.2">
      <c r="J426" s="133"/>
    </row>
    <row r="427" spans="10:10" x14ac:dyDescent="0.2">
      <c r="J427" s="133"/>
    </row>
    <row r="428" spans="10:10" x14ac:dyDescent="0.2">
      <c r="J428" s="133"/>
    </row>
    <row r="429" spans="10:10" x14ac:dyDescent="0.2">
      <c r="J429" s="133"/>
    </row>
    <row r="430" spans="10:10" x14ac:dyDescent="0.2">
      <c r="J430" s="133"/>
    </row>
    <row r="431" spans="10:10" x14ac:dyDescent="0.2">
      <c r="J431" s="133"/>
    </row>
    <row r="432" spans="10:10" x14ac:dyDescent="0.2">
      <c r="J432" s="133"/>
    </row>
    <row r="433" spans="10:10" x14ac:dyDescent="0.2">
      <c r="J433" s="133"/>
    </row>
    <row r="434" spans="10:10" x14ac:dyDescent="0.2">
      <c r="J434" s="133"/>
    </row>
    <row r="435" spans="10:10" x14ac:dyDescent="0.2">
      <c r="J435" s="133"/>
    </row>
    <row r="436" spans="10:10" x14ac:dyDescent="0.2">
      <c r="J436" s="133"/>
    </row>
    <row r="437" spans="10:10" x14ac:dyDescent="0.2">
      <c r="J437" s="133"/>
    </row>
    <row r="438" spans="10:10" x14ac:dyDescent="0.2">
      <c r="J438" s="133"/>
    </row>
    <row r="439" spans="10:10" x14ac:dyDescent="0.2">
      <c r="J439" s="133"/>
    </row>
    <row r="440" spans="10:10" x14ac:dyDescent="0.2">
      <c r="J440" s="133"/>
    </row>
    <row r="441" spans="10:10" x14ac:dyDescent="0.2">
      <c r="J441" s="133"/>
    </row>
    <row r="442" spans="10:10" x14ac:dyDescent="0.2">
      <c r="J442" s="133"/>
    </row>
    <row r="443" spans="10:10" x14ac:dyDescent="0.2">
      <c r="J443" s="133"/>
    </row>
    <row r="444" spans="10:10" x14ac:dyDescent="0.2">
      <c r="J444" s="133"/>
    </row>
    <row r="445" spans="10:10" x14ac:dyDescent="0.2">
      <c r="J445" s="133"/>
    </row>
    <row r="446" spans="10:10" x14ac:dyDescent="0.2">
      <c r="J446" s="133"/>
    </row>
    <row r="447" spans="10:10" x14ac:dyDescent="0.2">
      <c r="J447" s="133"/>
    </row>
    <row r="448" spans="10:10" x14ac:dyDescent="0.2">
      <c r="J448" s="133"/>
    </row>
    <row r="449" spans="10:10" x14ac:dyDescent="0.2">
      <c r="J449" s="133"/>
    </row>
    <row r="450" spans="10:10" x14ac:dyDescent="0.2">
      <c r="J450" s="133"/>
    </row>
    <row r="451" spans="10:10" x14ac:dyDescent="0.2">
      <c r="J451" s="133"/>
    </row>
    <row r="452" spans="10:10" x14ac:dyDescent="0.2">
      <c r="J452" s="133"/>
    </row>
    <row r="453" spans="10:10" x14ac:dyDescent="0.2">
      <c r="J453" s="133"/>
    </row>
    <row r="454" spans="10:10" x14ac:dyDescent="0.2">
      <c r="J454" s="133"/>
    </row>
    <row r="455" spans="10:10" x14ac:dyDescent="0.2">
      <c r="J455" s="133"/>
    </row>
    <row r="456" spans="10:10" x14ac:dyDescent="0.2">
      <c r="J456" s="133"/>
    </row>
    <row r="457" spans="10:10" x14ac:dyDescent="0.2">
      <c r="J457" s="133"/>
    </row>
    <row r="458" spans="10:10" x14ac:dyDescent="0.2">
      <c r="J458" s="133"/>
    </row>
    <row r="459" spans="10:10" x14ac:dyDescent="0.2">
      <c r="J459" s="133"/>
    </row>
    <row r="460" spans="10:10" x14ac:dyDescent="0.2">
      <c r="J460" s="133"/>
    </row>
    <row r="461" spans="10:10" x14ac:dyDescent="0.2">
      <c r="J461" s="133"/>
    </row>
    <row r="462" spans="10:10" x14ac:dyDescent="0.2">
      <c r="J462" s="133"/>
    </row>
    <row r="463" spans="10:10" x14ac:dyDescent="0.2">
      <c r="J463" s="133"/>
    </row>
    <row r="464" spans="10:10" x14ac:dyDescent="0.2">
      <c r="J464" s="133"/>
    </row>
    <row r="465" spans="10:10" x14ac:dyDescent="0.2">
      <c r="J465" s="133"/>
    </row>
    <row r="466" spans="10:10" x14ac:dyDescent="0.2">
      <c r="J466" s="133"/>
    </row>
    <row r="467" spans="10:10" x14ac:dyDescent="0.2">
      <c r="J467" s="133"/>
    </row>
    <row r="468" spans="10:10" x14ac:dyDescent="0.2">
      <c r="J468" s="133"/>
    </row>
    <row r="469" spans="10:10" x14ac:dyDescent="0.2">
      <c r="J469" s="133"/>
    </row>
    <row r="470" spans="10:10" x14ac:dyDescent="0.2">
      <c r="J470" s="133"/>
    </row>
    <row r="471" spans="10:10" x14ac:dyDescent="0.2">
      <c r="J471" s="133"/>
    </row>
    <row r="472" spans="10:10" x14ac:dyDescent="0.2">
      <c r="J472" s="133"/>
    </row>
    <row r="473" spans="10:10" x14ac:dyDescent="0.2">
      <c r="J473" s="133"/>
    </row>
    <row r="474" spans="10:10" x14ac:dyDescent="0.2">
      <c r="J474" s="133"/>
    </row>
    <row r="475" spans="10:10" x14ac:dyDescent="0.2">
      <c r="J475" s="133"/>
    </row>
    <row r="476" spans="10:10" x14ac:dyDescent="0.2">
      <c r="J476" s="133"/>
    </row>
    <row r="477" spans="10:10" x14ac:dyDescent="0.2">
      <c r="J477" s="133"/>
    </row>
    <row r="478" spans="10:10" x14ac:dyDescent="0.2">
      <c r="J478" s="133"/>
    </row>
    <row r="479" spans="10:10" x14ac:dyDescent="0.2">
      <c r="J479" s="133"/>
    </row>
    <row r="480" spans="10:10" x14ac:dyDescent="0.2">
      <c r="J480" s="133"/>
    </row>
    <row r="481" spans="10:10" x14ac:dyDescent="0.2">
      <c r="J481" s="133"/>
    </row>
    <row r="482" spans="10:10" x14ac:dyDescent="0.2">
      <c r="J482" s="133"/>
    </row>
    <row r="483" spans="10:10" x14ac:dyDescent="0.2">
      <c r="J483" s="133"/>
    </row>
    <row r="484" spans="10:10" x14ac:dyDescent="0.2">
      <c r="J484" s="133"/>
    </row>
    <row r="485" spans="10:10" x14ac:dyDescent="0.2">
      <c r="J485" s="133"/>
    </row>
    <row r="486" spans="10:10" x14ac:dyDescent="0.2">
      <c r="J486" s="133"/>
    </row>
    <row r="487" spans="10:10" x14ac:dyDescent="0.2">
      <c r="J487" s="133"/>
    </row>
    <row r="488" spans="10:10" x14ac:dyDescent="0.2">
      <c r="J488" s="133"/>
    </row>
    <row r="489" spans="10:10" x14ac:dyDescent="0.2">
      <c r="J489" s="133"/>
    </row>
    <row r="490" spans="10:10" x14ac:dyDescent="0.2">
      <c r="J490" s="133"/>
    </row>
    <row r="491" spans="10:10" x14ac:dyDescent="0.2">
      <c r="J491" s="133"/>
    </row>
    <row r="492" spans="10:10" x14ac:dyDescent="0.2">
      <c r="J492" s="133"/>
    </row>
    <row r="493" spans="10:10" x14ac:dyDescent="0.2">
      <c r="J493" s="133"/>
    </row>
    <row r="494" spans="10:10" x14ac:dyDescent="0.2">
      <c r="J494" s="133"/>
    </row>
    <row r="495" spans="10:10" x14ac:dyDescent="0.2">
      <c r="J495" s="133"/>
    </row>
    <row r="496" spans="10:10" x14ac:dyDescent="0.2">
      <c r="J496" s="133"/>
    </row>
    <row r="497" spans="10:10" x14ac:dyDescent="0.2">
      <c r="J497" s="133"/>
    </row>
    <row r="498" spans="10:10" x14ac:dyDescent="0.2">
      <c r="J498" s="133"/>
    </row>
    <row r="499" spans="10:10" x14ac:dyDescent="0.2">
      <c r="J499" s="133"/>
    </row>
    <row r="500" spans="10:10" x14ac:dyDescent="0.2">
      <c r="J500" s="133"/>
    </row>
    <row r="501" spans="10:10" x14ac:dyDescent="0.2">
      <c r="J501" s="133"/>
    </row>
    <row r="502" spans="10:10" x14ac:dyDescent="0.2">
      <c r="J502" s="133"/>
    </row>
    <row r="503" spans="10:10" x14ac:dyDescent="0.2">
      <c r="J503" s="133"/>
    </row>
    <row r="504" spans="10:10" x14ac:dyDescent="0.2">
      <c r="J504" s="133"/>
    </row>
    <row r="505" spans="10:10" x14ac:dyDescent="0.2">
      <c r="J505" s="133"/>
    </row>
    <row r="506" spans="10:10" x14ac:dyDescent="0.2">
      <c r="J506" s="133"/>
    </row>
    <row r="507" spans="10:10" x14ac:dyDescent="0.2">
      <c r="J507" s="133"/>
    </row>
    <row r="508" spans="10:10" x14ac:dyDescent="0.2">
      <c r="J508" s="133"/>
    </row>
    <row r="509" spans="10:10" x14ac:dyDescent="0.2">
      <c r="J509" s="133"/>
    </row>
    <row r="510" spans="10:10" x14ac:dyDescent="0.2">
      <c r="J510" s="133"/>
    </row>
    <row r="511" spans="10:10" x14ac:dyDescent="0.2">
      <c r="J511" s="133"/>
    </row>
    <row r="512" spans="10:10" x14ac:dyDescent="0.2">
      <c r="J512" s="133"/>
    </row>
    <row r="513" spans="10:10" x14ac:dyDescent="0.2">
      <c r="J513" s="133"/>
    </row>
    <row r="514" spans="10:10" x14ac:dyDescent="0.2">
      <c r="J514" s="133"/>
    </row>
    <row r="515" spans="10:10" x14ac:dyDescent="0.2">
      <c r="J515" s="133"/>
    </row>
    <row r="516" spans="10:10" x14ac:dyDescent="0.2">
      <c r="J516" s="133"/>
    </row>
    <row r="517" spans="10:10" x14ac:dyDescent="0.2">
      <c r="J517" s="133"/>
    </row>
    <row r="518" spans="10:10" x14ac:dyDescent="0.2">
      <c r="J518" s="133"/>
    </row>
    <row r="519" spans="10:10" x14ac:dyDescent="0.2">
      <c r="J519" s="133"/>
    </row>
    <row r="520" spans="10:10" x14ac:dyDescent="0.2">
      <c r="J520" s="133"/>
    </row>
    <row r="521" spans="10:10" x14ac:dyDescent="0.2">
      <c r="J521" s="133"/>
    </row>
    <row r="522" spans="10:10" x14ac:dyDescent="0.2">
      <c r="J522" s="133"/>
    </row>
    <row r="523" spans="10:10" x14ac:dyDescent="0.2">
      <c r="J523" s="133"/>
    </row>
    <row r="524" spans="10:10" x14ac:dyDescent="0.2">
      <c r="J524" s="133"/>
    </row>
    <row r="525" spans="10:10" x14ac:dyDescent="0.2">
      <c r="J525" s="133"/>
    </row>
    <row r="526" spans="10:10" x14ac:dyDescent="0.2">
      <c r="J526" s="133"/>
    </row>
    <row r="527" spans="10:10" x14ac:dyDescent="0.2">
      <c r="J527" s="133"/>
    </row>
    <row r="528" spans="10:10" x14ac:dyDescent="0.2">
      <c r="J528" s="133"/>
    </row>
    <row r="529" spans="10:10" x14ac:dyDescent="0.2">
      <c r="J529" s="133"/>
    </row>
    <row r="530" spans="10:10" x14ac:dyDescent="0.2">
      <c r="J530" s="133"/>
    </row>
    <row r="531" spans="10:10" x14ac:dyDescent="0.2">
      <c r="J531" s="133"/>
    </row>
    <row r="532" spans="10:10" x14ac:dyDescent="0.2">
      <c r="J532" s="133"/>
    </row>
    <row r="533" spans="10:10" x14ac:dyDescent="0.2">
      <c r="J533" s="133"/>
    </row>
    <row r="534" spans="10:10" x14ac:dyDescent="0.2">
      <c r="J534" s="133"/>
    </row>
    <row r="535" spans="10:10" x14ac:dyDescent="0.2">
      <c r="J535" s="133"/>
    </row>
    <row r="536" spans="10:10" x14ac:dyDescent="0.2">
      <c r="J536" s="133"/>
    </row>
    <row r="537" spans="10:10" x14ac:dyDescent="0.2">
      <c r="J537" s="133"/>
    </row>
    <row r="538" spans="10:10" x14ac:dyDescent="0.2">
      <c r="J538" s="133"/>
    </row>
    <row r="539" spans="10:10" x14ac:dyDescent="0.2">
      <c r="J539" s="133"/>
    </row>
    <row r="540" spans="10:10" x14ac:dyDescent="0.2">
      <c r="J540" s="133"/>
    </row>
    <row r="541" spans="10:10" x14ac:dyDescent="0.2">
      <c r="J541" s="133"/>
    </row>
    <row r="542" spans="10:10" x14ac:dyDescent="0.2">
      <c r="J542" s="133"/>
    </row>
    <row r="543" spans="10:10" x14ac:dyDescent="0.2">
      <c r="J543" s="133"/>
    </row>
    <row r="544" spans="10:10" x14ac:dyDescent="0.2">
      <c r="J544" s="133"/>
    </row>
    <row r="545" spans="10:10" x14ac:dyDescent="0.2">
      <c r="J545" s="133"/>
    </row>
    <row r="546" spans="10:10" x14ac:dyDescent="0.2">
      <c r="J546" s="133"/>
    </row>
    <row r="547" spans="10:10" x14ac:dyDescent="0.2">
      <c r="J547" s="133"/>
    </row>
    <row r="548" spans="10:10" x14ac:dyDescent="0.2">
      <c r="J548" s="133"/>
    </row>
    <row r="549" spans="10:10" x14ac:dyDescent="0.2">
      <c r="J549" s="133"/>
    </row>
    <row r="550" spans="10:10" x14ac:dyDescent="0.2">
      <c r="J550" s="133"/>
    </row>
    <row r="551" spans="10:10" x14ac:dyDescent="0.2">
      <c r="J551" s="133"/>
    </row>
    <row r="552" spans="10:10" x14ac:dyDescent="0.2">
      <c r="J552" s="133"/>
    </row>
    <row r="553" spans="10:10" x14ac:dyDescent="0.2">
      <c r="J553" s="133"/>
    </row>
    <row r="554" spans="10:10" x14ac:dyDescent="0.2">
      <c r="J554" s="133"/>
    </row>
    <row r="555" spans="10:10" x14ac:dyDescent="0.2">
      <c r="J555" s="133"/>
    </row>
    <row r="556" spans="10:10" x14ac:dyDescent="0.2">
      <c r="J556" s="133"/>
    </row>
    <row r="557" spans="10:10" x14ac:dyDescent="0.2">
      <c r="J557" s="133"/>
    </row>
    <row r="558" spans="10:10" x14ac:dyDescent="0.2">
      <c r="J558" s="133"/>
    </row>
    <row r="559" spans="10:10" x14ac:dyDescent="0.2">
      <c r="J559" s="133"/>
    </row>
    <row r="560" spans="10:10" x14ac:dyDescent="0.2">
      <c r="J560" s="133"/>
    </row>
    <row r="561" spans="10:10" x14ac:dyDescent="0.2">
      <c r="J561" s="133"/>
    </row>
    <row r="562" spans="10:10" x14ac:dyDescent="0.2">
      <c r="J562" s="133"/>
    </row>
    <row r="563" spans="10:10" x14ac:dyDescent="0.2">
      <c r="J563" s="133"/>
    </row>
    <row r="564" spans="10:10" x14ac:dyDescent="0.2">
      <c r="J564" s="133"/>
    </row>
    <row r="565" spans="10:10" x14ac:dyDescent="0.2">
      <c r="J565" s="133"/>
    </row>
    <row r="566" spans="10:10" x14ac:dyDescent="0.2">
      <c r="J566" s="133"/>
    </row>
    <row r="567" spans="10:10" x14ac:dyDescent="0.2">
      <c r="J567" s="133"/>
    </row>
    <row r="568" spans="10:10" x14ac:dyDescent="0.2">
      <c r="J568" s="133"/>
    </row>
    <row r="569" spans="10:10" x14ac:dyDescent="0.2">
      <c r="J569" s="133"/>
    </row>
    <row r="570" spans="10:10" x14ac:dyDescent="0.2">
      <c r="J570" s="133"/>
    </row>
    <row r="571" spans="10:10" x14ac:dyDescent="0.2">
      <c r="J571" s="133"/>
    </row>
    <row r="572" spans="10:10" x14ac:dyDescent="0.2">
      <c r="J572" s="133"/>
    </row>
    <row r="573" spans="10:10" x14ac:dyDescent="0.2">
      <c r="J573" s="133"/>
    </row>
    <row r="574" spans="10:10" x14ac:dyDescent="0.2">
      <c r="J574" s="133"/>
    </row>
    <row r="575" spans="10:10" x14ac:dyDescent="0.2">
      <c r="J575" s="133"/>
    </row>
    <row r="576" spans="10:10" x14ac:dyDescent="0.2">
      <c r="J576" s="133"/>
    </row>
    <row r="577" spans="10:10" x14ac:dyDescent="0.2">
      <c r="J577" s="133"/>
    </row>
    <row r="578" spans="10:10" x14ac:dyDescent="0.2">
      <c r="J578" s="133"/>
    </row>
    <row r="579" spans="10:10" x14ac:dyDescent="0.2">
      <c r="J579" s="133"/>
    </row>
    <row r="580" spans="10:10" x14ac:dyDescent="0.2">
      <c r="J580" s="133"/>
    </row>
    <row r="581" spans="10:10" x14ac:dyDescent="0.2">
      <c r="J581" s="133"/>
    </row>
    <row r="582" spans="10:10" x14ac:dyDescent="0.2">
      <c r="J582" s="133"/>
    </row>
    <row r="583" spans="10:10" x14ac:dyDescent="0.2">
      <c r="J583" s="133"/>
    </row>
    <row r="584" spans="10:10" x14ac:dyDescent="0.2">
      <c r="J584" s="133"/>
    </row>
    <row r="585" spans="10:10" x14ac:dyDescent="0.2">
      <c r="J585" s="133"/>
    </row>
    <row r="586" spans="10:10" x14ac:dyDescent="0.2">
      <c r="J586" s="133"/>
    </row>
    <row r="587" spans="10:10" x14ac:dyDescent="0.2">
      <c r="J587" s="133"/>
    </row>
    <row r="588" spans="10:10" x14ac:dyDescent="0.2">
      <c r="J588" s="133"/>
    </row>
    <row r="589" spans="10:10" x14ac:dyDescent="0.2">
      <c r="J589" s="133"/>
    </row>
    <row r="590" spans="10:10" x14ac:dyDescent="0.2">
      <c r="J590" s="133"/>
    </row>
    <row r="591" spans="10:10" x14ac:dyDescent="0.2">
      <c r="J591" s="133"/>
    </row>
    <row r="592" spans="10:10" x14ac:dyDescent="0.2">
      <c r="J592" s="133"/>
    </row>
    <row r="593" spans="10:10" x14ac:dyDescent="0.2">
      <c r="J593" s="133"/>
    </row>
    <row r="594" spans="10:10" x14ac:dyDescent="0.2">
      <c r="J594" s="133"/>
    </row>
    <row r="595" spans="10:10" x14ac:dyDescent="0.2">
      <c r="J595" s="133"/>
    </row>
    <row r="596" spans="10:10" x14ac:dyDescent="0.2">
      <c r="J596" s="133"/>
    </row>
    <row r="597" spans="10:10" x14ac:dyDescent="0.2">
      <c r="J597" s="133"/>
    </row>
    <row r="598" spans="10:10" x14ac:dyDescent="0.2">
      <c r="J598" s="133"/>
    </row>
    <row r="599" spans="10:10" x14ac:dyDescent="0.2">
      <c r="J599" s="133"/>
    </row>
    <row r="600" spans="10:10" x14ac:dyDescent="0.2">
      <c r="J600" s="133"/>
    </row>
    <row r="601" spans="10:10" x14ac:dyDescent="0.2">
      <c r="J601" s="133"/>
    </row>
    <row r="602" spans="10:10" x14ac:dyDescent="0.2">
      <c r="J602" s="133"/>
    </row>
    <row r="603" spans="10:10" x14ac:dyDescent="0.2">
      <c r="J603" s="133"/>
    </row>
    <row r="604" spans="10:10" x14ac:dyDescent="0.2">
      <c r="J604" s="133"/>
    </row>
    <row r="605" spans="10:10" x14ac:dyDescent="0.2">
      <c r="J605" s="133"/>
    </row>
    <row r="606" spans="10:10" x14ac:dyDescent="0.2">
      <c r="J606" s="133"/>
    </row>
  </sheetData>
  <mergeCells count="16">
    <mergeCell ref="J9:J11"/>
    <mergeCell ref="H1:J1"/>
    <mergeCell ref="A2:J2"/>
    <mergeCell ref="B3:J3"/>
    <mergeCell ref="B4:J4"/>
    <mergeCell ref="A8:A11"/>
    <mergeCell ref="B8:B11"/>
    <mergeCell ref="C8:C11"/>
    <mergeCell ref="D8:F8"/>
    <mergeCell ref="G8:H8"/>
    <mergeCell ref="I8:J8"/>
    <mergeCell ref="D9:D11"/>
    <mergeCell ref="E9:E11"/>
    <mergeCell ref="F9:F11"/>
    <mergeCell ref="G9:G11"/>
    <mergeCell ref="I9:I1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rowBreaks count="1" manualBreakCount="1">
    <brk id="79" max="9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76"/>
  <sheetViews>
    <sheetView zoomScale="115" zoomScaleNormal="115" workbookViewId="0">
      <pane ySplit="12" topLeftCell="A13" activePane="bottomLeft" state="frozen"/>
      <selection pane="bottomLeft" activeCell="K27" sqref="K27"/>
    </sheetView>
  </sheetViews>
  <sheetFormatPr defaultColWidth="9.140625" defaultRowHeight="12.75" x14ac:dyDescent="0.2"/>
  <cols>
    <col min="1" max="1" width="39" style="113" customWidth="1"/>
    <col min="2" max="3" width="5.7109375" style="113" customWidth="1"/>
    <col min="4" max="4" width="6.85546875" style="113" customWidth="1"/>
    <col min="5" max="5" width="6.7109375" style="113" customWidth="1"/>
    <col min="6" max="7" width="10.42578125" style="113" customWidth="1"/>
    <col min="8" max="8" width="9.28515625" style="113" customWidth="1"/>
    <col min="9" max="10" width="9.5703125" style="113" customWidth="1"/>
    <col min="11" max="11" width="8.42578125" style="752" customWidth="1"/>
    <col min="12" max="12" width="7.140625" style="113" customWidth="1"/>
    <col min="13" max="13" width="7.42578125" style="113" customWidth="1"/>
    <col min="14" max="14" width="8.7109375" style="113" customWidth="1"/>
    <col min="15" max="15" width="9.42578125" style="752" customWidth="1"/>
    <col min="16" max="16" width="8.42578125" style="113" customWidth="1"/>
    <col min="17" max="17" width="9.7109375" style="113" hidden="1" customWidth="1"/>
    <col min="18" max="18" width="9.7109375" style="113" customWidth="1"/>
    <col min="19" max="19" width="39.85546875" style="115" customWidth="1"/>
    <col min="20" max="21" width="9.140625" style="115"/>
    <col min="22" max="16384" width="9.140625" style="113"/>
  </cols>
  <sheetData>
    <row r="1" spans="1:22" x14ac:dyDescent="0.2">
      <c r="I1" s="1189"/>
      <c r="J1" s="1189"/>
      <c r="K1" s="1189" t="s">
        <v>874</v>
      </c>
      <c r="L1" s="1189"/>
      <c r="M1" s="1189"/>
      <c r="N1" s="1189"/>
      <c r="O1" s="1189"/>
      <c r="P1" s="1189"/>
      <c r="Q1" s="114"/>
      <c r="R1" s="114"/>
      <c r="T1" s="118">
        <v>27250</v>
      </c>
      <c r="U1" s="118">
        <v>337020</v>
      </c>
    </row>
    <row r="2" spans="1:22" ht="14.25" x14ac:dyDescent="0.2">
      <c r="A2" s="1142" t="s">
        <v>1155</v>
      </c>
      <c r="B2" s="1142"/>
      <c r="C2" s="1142"/>
      <c r="D2" s="1142"/>
      <c r="E2" s="1142"/>
      <c r="F2" s="1142"/>
      <c r="G2" s="1142"/>
      <c r="H2" s="1142"/>
      <c r="I2" s="1142"/>
      <c r="J2" s="1142"/>
      <c r="K2" s="1142"/>
      <c r="L2" s="1142"/>
      <c r="M2" s="1142"/>
      <c r="N2" s="123"/>
      <c r="O2" s="123"/>
      <c r="P2" s="123"/>
      <c r="Q2" s="123"/>
      <c r="R2" s="123"/>
      <c r="T2" s="118">
        <v>29722</v>
      </c>
      <c r="U2" s="118">
        <v>155337</v>
      </c>
      <c r="V2" s="177"/>
    </row>
    <row r="3" spans="1:22" ht="31.9" customHeight="1" x14ac:dyDescent="0.2">
      <c r="A3" s="123"/>
      <c r="B3" s="1190" t="s">
        <v>1375</v>
      </c>
      <c r="C3" s="1190"/>
      <c r="D3" s="1190"/>
      <c r="E3" s="1190"/>
      <c r="F3" s="1190"/>
      <c r="G3" s="1190"/>
      <c r="H3" s="1190"/>
      <c r="I3" s="1190"/>
      <c r="J3" s="1190"/>
      <c r="K3" s="123"/>
      <c r="L3" s="123"/>
      <c r="M3" s="123"/>
      <c r="N3" s="123"/>
      <c r="O3" s="123"/>
      <c r="P3" s="123"/>
      <c r="Q3" s="123"/>
      <c r="R3" s="123"/>
      <c r="T3" s="118"/>
      <c r="U3" s="118"/>
      <c r="V3" s="177"/>
    </row>
    <row r="4" spans="1:22" s="119" customFormat="1" ht="11.25" x14ac:dyDescent="0.2">
      <c r="B4" s="1139" t="s">
        <v>1100</v>
      </c>
      <c r="C4" s="1139"/>
      <c r="D4" s="1139"/>
      <c r="E4" s="1139"/>
      <c r="F4" s="1139"/>
      <c r="G4" s="1139"/>
      <c r="H4" s="1139"/>
      <c r="I4" s="1139"/>
      <c r="J4" s="1139"/>
      <c r="K4" s="748"/>
      <c r="O4" s="748"/>
      <c r="S4" s="138"/>
      <c r="T4" s="139">
        <v>37489</v>
      </c>
      <c r="U4" s="139">
        <v>716173</v>
      </c>
      <c r="V4" s="179"/>
    </row>
    <row r="5" spans="1:22" s="184" customFormat="1" thickBot="1" x14ac:dyDescent="0.25">
      <c r="A5" s="119"/>
      <c r="B5" s="1217"/>
      <c r="C5" s="1217"/>
      <c r="D5" s="1217"/>
      <c r="E5" s="1217"/>
      <c r="F5" s="1217"/>
      <c r="G5" s="1217"/>
      <c r="H5" s="1217"/>
      <c r="I5" s="1217"/>
      <c r="J5" s="1217"/>
      <c r="K5" s="748"/>
      <c r="L5" s="119"/>
      <c r="M5" s="119"/>
      <c r="N5" s="119"/>
      <c r="O5" s="748"/>
      <c r="P5" s="119"/>
      <c r="Q5" s="119"/>
      <c r="R5" s="119"/>
      <c r="S5" s="181"/>
      <c r="T5" s="182">
        <v>24267</v>
      </c>
      <c r="U5" s="182">
        <v>532478</v>
      </c>
      <c r="V5" s="183"/>
    </row>
    <row r="6" spans="1:22" s="184" customFormat="1" thickBot="1" x14ac:dyDescent="0.25">
      <c r="A6" s="1218" t="s">
        <v>875</v>
      </c>
      <c r="B6" s="1218"/>
      <c r="C6" s="1218"/>
      <c r="D6" s="1218"/>
      <c r="E6" s="1218"/>
      <c r="F6" s="1218"/>
      <c r="G6" s="1218"/>
      <c r="H6" s="1218"/>
      <c r="I6" s="1218"/>
      <c r="J6" s="1218"/>
      <c r="K6" s="749">
        <v>1</v>
      </c>
      <c r="L6" s="185"/>
      <c r="M6" s="185"/>
      <c r="N6" s="185"/>
      <c r="O6" s="748"/>
      <c r="P6" s="119"/>
      <c r="Q6" s="119"/>
      <c r="R6" s="119"/>
      <c r="S6" s="181"/>
      <c r="T6" s="182">
        <v>24921</v>
      </c>
      <c r="U6" s="182">
        <v>213622</v>
      </c>
      <c r="V6" s="183"/>
    </row>
    <row r="7" spans="1:22" s="184" customFormat="1" ht="12" x14ac:dyDescent="0.2">
      <c r="A7" s="1219" t="s">
        <v>876</v>
      </c>
      <c r="B7" s="1220" t="s">
        <v>2</v>
      </c>
      <c r="C7" s="1220" t="s">
        <v>877</v>
      </c>
      <c r="D7" s="1200" t="s">
        <v>858</v>
      </c>
      <c r="E7" s="1198"/>
      <c r="F7" s="1198"/>
      <c r="G7" s="1198"/>
      <c r="H7" s="1198"/>
      <c r="I7" s="1201"/>
      <c r="J7" s="1220" t="s">
        <v>878</v>
      </c>
      <c r="K7" s="1230" t="s">
        <v>879</v>
      </c>
      <c r="L7" s="1230"/>
      <c r="M7" s="1230"/>
      <c r="N7" s="1230"/>
      <c r="O7" s="1230"/>
      <c r="P7" s="1231"/>
      <c r="Q7" s="704"/>
      <c r="R7" s="1223" t="s">
        <v>1091</v>
      </c>
      <c r="S7" s="717"/>
      <c r="T7" s="182">
        <v>25857</v>
      </c>
      <c r="U7" s="182">
        <v>309246</v>
      </c>
      <c r="V7" s="183"/>
    </row>
    <row r="8" spans="1:22" s="135" customFormat="1" ht="12.75" customHeight="1" x14ac:dyDescent="0.2">
      <c r="A8" s="1215"/>
      <c r="B8" s="1221"/>
      <c r="C8" s="1221"/>
      <c r="D8" s="1211" t="s">
        <v>1370</v>
      </c>
      <c r="E8" s="1232" t="s">
        <v>880</v>
      </c>
      <c r="F8" s="1233"/>
      <c r="G8" s="1233"/>
      <c r="H8" s="1234"/>
      <c r="I8" s="1235" t="s">
        <v>881</v>
      </c>
      <c r="J8" s="1221"/>
      <c r="K8" s="1238" t="s">
        <v>882</v>
      </c>
      <c r="L8" s="1239"/>
      <c r="M8" s="1239"/>
      <c r="N8" s="1240"/>
      <c r="O8" s="767"/>
      <c r="P8" s="1241" t="s">
        <v>883</v>
      </c>
      <c r="Q8" s="705"/>
      <c r="R8" s="1224"/>
      <c r="S8" s="717"/>
      <c r="T8" s="186">
        <v>49734</v>
      </c>
      <c r="U8" s="186">
        <v>704327</v>
      </c>
      <c r="V8" s="187"/>
    </row>
    <row r="9" spans="1:22" s="189" customFormat="1" x14ac:dyDescent="0.2">
      <c r="A9" s="1215"/>
      <c r="B9" s="1221"/>
      <c r="C9" s="1221"/>
      <c r="D9" s="1212"/>
      <c r="E9" s="1205" t="s">
        <v>884</v>
      </c>
      <c r="F9" s="1242" t="s">
        <v>885</v>
      </c>
      <c r="G9" s="1242" t="s">
        <v>886</v>
      </c>
      <c r="H9" s="1205" t="s">
        <v>887</v>
      </c>
      <c r="I9" s="1236"/>
      <c r="J9" s="1221"/>
      <c r="K9" s="1225" t="s">
        <v>888</v>
      </c>
      <c r="L9" s="1227" t="s">
        <v>834</v>
      </c>
      <c r="M9" s="1227"/>
      <c r="N9" s="1227"/>
      <c r="O9" s="761">
        <v>1.5</v>
      </c>
      <c r="P9" s="1187"/>
      <c r="Q9" s="706"/>
      <c r="R9" s="1224"/>
      <c r="S9" s="718"/>
      <c r="T9" s="182">
        <v>26700</v>
      </c>
      <c r="U9" s="182">
        <v>552779</v>
      </c>
      <c r="V9" s="188"/>
    </row>
    <row r="10" spans="1:22" s="191" customFormat="1" ht="133.5" customHeight="1" x14ac:dyDescent="0.2">
      <c r="A10" s="1216"/>
      <c r="B10" s="1222"/>
      <c r="C10" s="1222"/>
      <c r="D10" s="1213"/>
      <c r="E10" s="1207"/>
      <c r="F10" s="1243"/>
      <c r="G10" s="1244"/>
      <c r="H10" s="1207"/>
      <c r="I10" s="1237"/>
      <c r="J10" s="1222"/>
      <c r="K10" s="1226"/>
      <c r="L10" s="190" t="s">
        <v>889</v>
      </c>
      <c r="M10" s="190" t="s">
        <v>890</v>
      </c>
      <c r="N10" s="190" t="s">
        <v>891</v>
      </c>
      <c r="O10" s="768" t="s">
        <v>1364</v>
      </c>
      <c r="P10" s="1188"/>
      <c r="Q10" s="706"/>
      <c r="R10" s="1224"/>
      <c r="S10" s="717"/>
      <c r="T10" s="137">
        <v>26276</v>
      </c>
      <c r="U10" s="137">
        <v>648917</v>
      </c>
      <c r="V10" s="178"/>
    </row>
    <row r="11" spans="1:22" s="191" customFormat="1" ht="13.5" thickBot="1" x14ac:dyDescent="0.25">
      <c r="A11" s="192">
        <v>1</v>
      </c>
      <c r="B11" s="147">
        <v>2</v>
      </c>
      <c r="C11" s="147">
        <v>3</v>
      </c>
      <c r="D11" s="152">
        <v>4</v>
      </c>
      <c r="E11" s="150">
        <v>5</v>
      </c>
      <c r="F11" s="150">
        <v>6</v>
      </c>
      <c r="G11" s="150">
        <v>7</v>
      </c>
      <c r="H11" s="150">
        <v>8</v>
      </c>
      <c r="I11" s="153">
        <v>9</v>
      </c>
      <c r="J11" s="193">
        <v>10</v>
      </c>
      <c r="K11" s="750">
        <v>11</v>
      </c>
      <c r="L11" s="150">
        <v>12</v>
      </c>
      <c r="M11" s="150">
        <v>13</v>
      </c>
      <c r="N11" s="150">
        <v>14</v>
      </c>
      <c r="O11" s="753">
        <v>15</v>
      </c>
      <c r="P11" s="153">
        <v>16</v>
      </c>
      <c r="Q11" s="135"/>
      <c r="R11" s="284">
        <v>17</v>
      </c>
      <c r="S11" s="719"/>
      <c r="T11" s="137">
        <v>80008</v>
      </c>
      <c r="U11" s="137">
        <v>614724</v>
      </c>
      <c r="V11" s="178"/>
    </row>
    <row r="12" spans="1:22" s="191" customFormat="1" ht="14.25" x14ac:dyDescent="0.2">
      <c r="A12" s="194" t="s">
        <v>869</v>
      </c>
      <c r="B12" s="195"/>
      <c r="C12" s="196"/>
      <c r="D12" s="197"/>
      <c r="E12" s="198"/>
      <c r="F12" s="198"/>
      <c r="G12" s="198"/>
      <c r="H12" s="198"/>
      <c r="I12" s="199"/>
      <c r="J12" s="200"/>
      <c r="K12" s="201"/>
      <c r="L12" s="202"/>
      <c r="M12" s="202"/>
      <c r="N12" s="202"/>
      <c r="O12" s="203"/>
      <c r="P12" s="204"/>
      <c r="Q12" s="707"/>
      <c r="R12" s="721"/>
      <c r="S12" s="719"/>
      <c r="T12" s="137">
        <v>27254</v>
      </c>
      <c r="U12" s="137">
        <v>519790</v>
      </c>
      <c r="V12" s="178"/>
    </row>
    <row r="13" spans="1:22" s="191" customFormat="1" x14ac:dyDescent="0.2">
      <c r="A13" s="205" t="s">
        <v>892</v>
      </c>
      <c r="B13" s="206" t="s">
        <v>782</v>
      </c>
      <c r="C13" s="207" t="s">
        <v>15</v>
      </c>
      <c r="D13" s="1117">
        <v>0</v>
      </c>
      <c r="E13" s="208">
        <v>0</v>
      </c>
      <c r="F13" s="208">
        <v>0</v>
      </c>
      <c r="G13" s="208">
        <v>0</v>
      </c>
      <c r="H13" s="209">
        <f>ROUND(E13+(F13*2)+(G13*2),1)</f>
        <v>0</v>
      </c>
      <c r="I13" s="210">
        <f>ROUND(D13*H13,1)</f>
        <v>0</v>
      </c>
      <c r="J13" s="212">
        <v>0</v>
      </c>
      <c r="K13" s="751">
        <f>IF(Таб_1_Исходн.!$C$21="ДА",0,ROUND(L13+M13+N13,1))</f>
        <v>0</v>
      </c>
      <c r="L13" s="209">
        <f>ROUND((E13*D13*J13*$K$6)*$C$17/1000,1)</f>
        <v>0</v>
      </c>
      <c r="M13" s="209">
        <f>ROUND(((F13*2)*D13*J13*$K$6*$C$17)/1000,1)</f>
        <v>0</v>
      </c>
      <c r="N13" s="209">
        <f>ROUND(((G13*2)*D13*J13*$K$6*$C$17)/1000,1)</f>
        <v>0</v>
      </c>
      <c r="O13" s="754">
        <f>ROUND($O$9*SUM(L13:N13),1)</f>
        <v>0</v>
      </c>
      <c r="P13" s="210">
        <f>O13+K13</f>
        <v>0</v>
      </c>
      <c r="Q13" s="709" t="e">
        <f>(P13/C17)*1000</f>
        <v>#DIV/0!</v>
      </c>
      <c r="R13" s="722" t="e">
        <f>(P13/C17)*1000</f>
        <v>#DIV/0!</v>
      </c>
      <c r="S13" s="719" t="s">
        <v>1090</v>
      </c>
      <c r="T13" s="137">
        <v>36547</v>
      </c>
      <c r="U13" s="137">
        <v>2932564</v>
      </c>
      <c r="V13" s="178"/>
    </row>
    <row r="14" spans="1:22" s="191" customFormat="1" x14ac:dyDescent="0.2">
      <c r="A14" s="205" t="s">
        <v>893</v>
      </c>
      <c r="B14" s="206" t="s">
        <v>783</v>
      </c>
      <c r="C14" s="207" t="s">
        <v>15</v>
      </c>
      <c r="D14" s="1117">
        <v>0</v>
      </c>
      <c r="E14" s="208">
        <v>0</v>
      </c>
      <c r="F14" s="208">
        <v>0</v>
      </c>
      <c r="G14" s="211">
        <v>0</v>
      </c>
      <c r="H14" s="209">
        <f>ROUND(E14+(F14*2)+(G14*2),1)</f>
        <v>0</v>
      </c>
      <c r="I14" s="210">
        <f>ROUND(D14*H14,1)</f>
        <v>0</v>
      </c>
      <c r="J14" s="212">
        <v>0</v>
      </c>
      <c r="K14" s="751">
        <f>IF(Таб_1_Исходн.!$C$21="ДА",0,ROUND(L14+M14+N14,1))</f>
        <v>0</v>
      </c>
      <c r="L14" s="209">
        <f>ROUND((E14*D14*J14*$K$6)*$C$17/1000,1)</f>
        <v>0</v>
      </c>
      <c r="M14" s="209">
        <f>ROUND(((F14*2)*D14*J14*$K$6*$C$17)/1000,1)</f>
        <v>0</v>
      </c>
      <c r="N14" s="209">
        <f>ROUND(((G14*2)*D14*J14*$K$6*$C$17)/1000,1)</f>
        <v>0</v>
      </c>
      <c r="O14" s="754">
        <f t="shared" ref="O14:O15" si="0">ROUND($O$9*SUM(L14:N14),1)</f>
        <v>0</v>
      </c>
      <c r="P14" s="210">
        <f t="shared" ref="P14:P15" si="1">O14+K14</f>
        <v>0</v>
      </c>
      <c r="Q14" s="709" t="e">
        <f>(P14/C17)*1000</f>
        <v>#DIV/0!</v>
      </c>
      <c r="R14" s="722" t="e">
        <f>(P14/C17)*1000</f>
        <v>#DIV/0!</v>
      </c>
      <c r="S14" s="719"/>
      <c r="T14" s="137">
        <v>38172</v>
      </c>
      <c r="U14" s="137">
        <v>179864</v>
      </c>
      <c r="V14" s="178"/>
    </row>
    <row r="15" spans="1:22" s="216" customFormat="1" ht="14.25" customHeight="1" x14ac:dyDescent="0.2">
      <c r="A15" s="205" t="s">
        <v>894</v>
      </c>
      <c r="B15" s="206" t="s">
        <v>784</v>
      </c>
      <c r="C15" s="213" t="s">
        <v>15</v>
      </c>
      <c r="D15" s="1118">
        <v>0</v>
      </c>
      <c r="E15" s="214">
        <v>0</v>
      </c>
      <c r="F15" s="214">
        <v>0</v>
      </c>
      <c r="G15" s="214">
        <v>0</v>
      </c>
      <c r="H15" s="209">
        <f>ROUND(E15+(F15*2)+(G15*2),1)</f>
        <v>0</v>
      </c>
      <c r="I15" s="210">
        <f>ROUND(D15*H15,1)</f>
        <v>0</v>
      </c>
      <c r="J15" s="212">
        <v>0</v>
      </c>
      <c r="K15" s="751">
        <f>IF(Таб_1_Исходн.!$C$21="ДА",0,ROUND(L15+M15+N15,1))</f>
        <v>0</v>
      </c>
      <c r="L15" s="209">
        <f>ROUND((E15*D15*J15*$K$6)*$C$17/1000,1)</f>
        <v>0</v>
      </c>
      <c r="M15" s="209">
        <f>ROUND(((F15*2)*D15*J15*$K$6*$C$17)/1000,1)</f>
        <v>0</v>
      </c>
      <c r="N15" s="209">
        <f>ROUND(((G15*2)*D15*J15*$K$6*$C$17)/1000,1)</f>
        <v>0</v>
      </c>
      <c r="O15" s="754">
        <f t="shared" si="0"/>
        <v>0</v>
      </c>
      <c r="P15" s="210">
        <f t="shared" si="1"/>
        <v>0</v>
      </c>
      <c r="Q15" s="709" t="e">
        <f>(P15/C17)*1000</f>
        <v>#DIV/0!</v>
      </c>
      <c r="R15" s="722" t="e">
        <f>(P15/C17)*1000</f>
        <v>#DIV/0!</v>
      </c>
      <c r="S15" s="719"/>
      <c r="T15" s="137">
        <v>29333</v>
      </c>
      <c r="U15" s="137">
        <v>1205013</v>
      </c>
      <c r="V15" s="215"/>
    </row>
    <row r="16" spans="1:22" s="191" customFormat="1" ht="15.75" customHeight="1" thickBot="1" x14ac:dyDescent="0.25">
      <c r="A16" s="217" t="s">
        <v>895</v>
      </c>
      <c r="B16" s="218" t="s">
        <v>787</v>
      </c>
      <c r="C16" s="213" t="s">
        <v>15</v>
      </c>
      <c r="D16" s="1118">
        <f>IF(Таб_1_Исходн.!L27&lt;&gt;0,(Таб_1_Исходн.!L27-3*C17)/C17,0)</f>
        <v>0</v>
      </c>
      <c r="E16" s="214">
        <v>0</v>
      </c>
      <c r="F16" s="214">
        <v>0</v>
      </c>
      <c r="G16" s="214">
        <v>0</v>
      </c>
      <c r="H16" s="209">
        <v>0</v>
      </c>
      <c r="I16" s="210">
        <f>ROUND(D16*H16,1)</f>
        <v>0</v>
      </c>
      <c r="J16" s="219">
        <v>0</v>
      </c>
      <c r="K16" s="751">
        <f>IF(Таб_1_Исходн.!$C$21="ДА",0,ROUND(L16+M16+N16,1))</f>
        <v>0</v>
      </c>
      <c r="L16" s="209">
        <f>ROUND((E16*D16*J16*$K$6)*$C$17/1000,1)</f>
        <v>0</v>
      </c>
      <c r="M16" s="209">
        <f>ROUND(((F16*2)*D16*J16*$K$6*$C$17)/1000,1)</f>
        <v>0</v>
      </c>
      <c r="N16" s="209">
        <f>ROUND(((G16*2)*D16*J16*$K$6*$C$17)/1000,1)</f>
        <v>0</v>
      </c>
      <c r="O16" s="754">
        <f>ROUND($O$9*SUM(L16:N16),1)</f>
        <v>0</v>
      </c>
      <c r="P16" s="210">
        <f>O16+K16</f>
        <v>0</v>
      </c>
      <c r="Q16" s="709">
        <f>(P16/3495)*1000</f>
        <v>0</v>
      </c>
      <c r="R16" s="722" t="e">
        <f>(P16/(C17*D16))*1000</f>
        <v>#DIV/0!</v>
      </c>
      <c r="S16" s="719"/>
      <c r="T16" s="137">
        <v>37546</v>
      </c>
      <c r="U16" s="137">
        <v>397366</v>
      </c>
      <c r="V16" s="178"/>
    </row>
    <row r="17" spans="1:22" s="191" customFormat="1" ht="26.25" thickBot="1" x14ac:dyDescent="0.25">
      <c r="A17" s="220" t="s">
        <v>896</v>
      </c>
      <c r="B17" s="221" t="s">
        <v>781</v>
      </c>
      <c r="C17" s="222">
        <f>Таб_1_Исходн.!L23</f>
        <v>0</v>
      </c>
      <c r="D17" s="738">
        <f>SUM(D13:D16)</f>
        <v>0</v>
      </c>
      <c r="E17" s="223" t="s">
        <v>15</v>
      </c>
      <c r="F17" s="223" t="s">
        <v>15</v>
      </c>
      <c r="G17" s="223" t="s">
        <v>15</v>
      </c>
      <c r="H17" s="223" t="s">
        <v>15</v>
      </c>
      <c r="I17" s="730">
        <f>I13+I14+I15+I16</f>
        <v>0</v>
      </c>
      <c r="J17" s="225" t="s">
        <v>15</v>
      </c>
      <c r="K17" s="226">
        <f t="shared" ref="K17" si="2">SUM(K13:K16)</f>
        <v>0</v>
      </c>
      <c r="L17" s="227">
        <f>SUM(L13:L16)</f>
        <v>0</v>
      </c>
      <c r="M17" s="227">
        <f>SUM(M13:M16)</f>
        <v>0</v>
      </c>
      <c r="N17" s="227">
        <f>SUM(N13:N16)</f>
        <v>0</v>
      </c>
      <c r="O17" s="754">
        <f t="shared" ref="O17:O30" si="3">ROUND(K17*$O$9,1)</f>
        <v>0</v>
      </c>
      <c r="P17" s="228">
        <f>SUM(P13:P16)</f>
        <v>0</v>
      </c>
      <c r="Q17" s="710"/>
      <c r="R17" s="723"/>
      <c r="S17" s="719"/>
      <c r="T17" s="137">
        <v>26120</v>
      </c>
      <c r="U17" s="137">
        <v>664429</v>
      </c>
      <c r="V17" s="178"/>
    </row>
    <row r="18" spans="1:22" s="191" customFormat="1" ht="14.25" customHeight="1" x14ac:dyDescent="0.2">
      <c r="A18" s="229" t="s">
        <v>897</v>
      </c>
      <c r="B18" s="230"/>
      <c r="C18" s="196"/>
      <c r="D18" s="739"/>
      <c r="E18" s="198"/>
      <c r="F18" s="198"/>
      <c r="G18" s="198"/>
      <c r="H18" s="198"/>
      <c r="I18" s="199"/>
      <c r="J18" s="231"/>
      <c r="K18" s="201"/>
      <c r="L18" s="202"/>
      <c r="M18" s="202"/>
      <c r="N18" s="202"/>
      <c r="O18" s="203"/>
      <c r="P18" s="204"/>
      <c r="Q18" s="711"/>
      <c r="R18" s="724"/>
      <c r="S18" s="719"/>
      <c r="T18" s="137">
        <v>26517</v>
      </c>
      <c r="U18" s="137">
        <v>976947</v>
      </c>
      <c r="V18" s="178"/>
    </row>
    <row r="19" spans="1:22" s="191" customFormat="1" ht="18.75" customHeight="1" x14ac:dyDescent="0.2">
      <c r="A19" s="205" t="s">
        <v>892</v>
      </c>
      <c r="B19" s="206" t="s">
        <v>794</v>
      </c>
      <c r="C19" s="207" t="s">
        <v>15</v>
      </c>
      <c r="D19" s="1117">
        <v>0</v>
      </c>
      <c r="E19" s="232">
        <v>0</v>
      </c>
      <c r="F19" s="232">
        <v>0</v>
      </c>
      <c r="G19" s="232">
        <v>0</v>
      </c>
      <c r="H19" s="83">
        <f>ROUND(E19+(F19*2)+(G19*2),1)</f>
        <v>0</v>
      </c>
      <c r="I19" s="233">
        <f>ROUND(D19*H19,1)</f>
        <v>0</v>
      </c>
      <c r="J19" s="212">
        <v>0</v>
      </c>
      <c r="K19" s="751">
        <f>IF(Таб_1_Исходн.!$C$21="ДА",0,ROUND(L19+M19+N19,1))</f>
        <v>0</v>
      </c>
      <c r="L19" s="209">
        <f>ROUND((E19*D19*J19*$K$6)*$C$23/1000,1)</f>
        <v>0</v>
      </c>
      <c r="M19" s="209">
        <f>ROUND(((F19*2)*D19*J19*$K$6*$C$23)/1000,1)</f>
        <v>0</v>
      </c>
      <c r="N19" s="209">
        <f>ROUND(((G19*2)*D19*J19*$K$6*$C$23)/1000,1)</f>
        <v>0</v>
      </c>
      <c r="O19" s="754">
        <f t="shared" ref="O19:O22" si="4">ROUND($O$9*SUM(L19:N19),1)</f>
        <v>0</v>
      </c>
      <c r="P19" s="210">
        <f>O19+K19</f>
        <v>0</v>
      </c>
      <c r="Q19" s="709" t="e">
        <f>(P19/C23)*1000</f>
        <v>#DIV/0!</v>
      </c>
      <c r="R19" s="722" t="e">
        <f>(P19/C23)*1000</f>
        <v>#DIV/0!</v>
      </c>
      <c r="S19" s="719"/>
      <c r="T19" s="137">
        <v>24280</v>
      </c>
      <c r="U19" s="137">
        <v>1904622</v>
      </c>
      <c r="V19" s="178"/>
    </row>
    <row r="20" spans="1:22" s="191" customFormat="1" ht="18" customHeight="1" x14ac:dyDescent="0.2">
      <c r="A20" s="205" t="s">
        <v>893</v>
      </c>
      <c r="B20" s="206" t="s">
        <v>795</v>
      </c>
      <c r="C20" s="207" t="s">
        <v>15</v>
      </c>
      <c r="D20" s="1117">
        <v>0</v>
      </c>
      <c r="E20" s="232">
        <v>0</v>
      </c>
      <c r="F20" s="232">
        <v>0</v>
      </c>
      <c r="G20" s="232">
        <v>0</v>
      </c>
      <c r="H20" s="83">
        <f>ROUND(E20+(F20*2)+(G20*2),1)</f>
        <v>0</v>
      </c>
      <c r="I20" s="233">
        <f>ROUND(D20*H20,1)</f>
        <v>0</v>
      </c>
      <c r="J20" s="212">
        <v>0</v>
      </c>
      <c r="K20" s="751">
        <f>IF(Таб_1_Исходн.!$C$21="ДА",0,ROUND(L20+M20+N20,1))</f>
        <v>0</v>
      </c>
      <c r="L20" s="209">
        <f>ROUND((E20*D20*J20*$K$6)*$C$23/1000,1)</f>
        <v>0</v>
      </c>
      <c r="M20" s="209">
        <f>ROUND(((F20*2)*D20*J20*$K$6*$C$23)/1000,1)</f>
        <v>0</v>
      </c>
      <c r="N20" s="209">
        <f>ROUND(((G20*2)*D20*J20*$K$6*$C$23)/1000,1)</f>
        <v>0</v>
      </c>
      <c r="O20" s="754">
        <f t="shared" si="4"/>
        <v>0</v>
      </c>
      <c r="P20" s="210">
        <f t="shared" ref="P20:P22" si="5">O20+K20</f>
        <v>0</v>
      </c>
      <c r="Q20" s="709" t="e">
        <f>(P20/C23)*1000</f>
        <v>#DIV/0!</v>
      </c>
      <c r="R20" s="722" t="e">
        <f>(P20/C23)*1000</f>
        <v>#DIV/0!</v>
      </c>
      <c r="S20" s="719"/>
      <c r="T20" s="137">
        <v>32102</v>
      </c>
      <c r="U20" s="137">
        <v>3981055</v>
      </c>
      <c r="V20" s="178"/>
    </row>
    <row r="21" spans="1:22" s="216" customFormat="1" ht="15" customHeight="1" x14ac:dyDescent="0.2">
      <c r="A21" s="205" t="s">
        <v>894</v>
      </c>
      <c r="B21" s="206" t="s">
        <v>796</v>
      </c>
      <c r="C21" s="213" t="s">
        <v>15</v>
      </c>
      <c r="D21" s="1118">
        <v>0</v>
      </c>
      <c r="E21" s="234">
        <v>0</v>
      </c>
      <c r="F21" s="234">
        <v>0</v>
      </c>
      <c r="G21" s="234">
        <v>0</v>
      </c>
      <c r="H21" s="83">
        <f>ROUND(E21+(F21*2)+(G21*2),1)</f>
        <v>0</v>
      </c>
      <c r="I21" s="233">
        <f>ROUND(D21*H21,1)</f>
        <v>0</v>
      </c>
      <c r="J21" s="212">
        <v>0</v>
      </c>
      <c r="K21" s="751">
        <f>IF(Таб_1_Исходн.!$C$21="ДА",0,ROUND(L21+M21+N21,1))</f>
        <v>0</v>
      </c>
      <c r="L21" s="209">
        <f>ROUND((E21*D21*J21*$K$6)*$C$23/1000,1)</f>
        <v>0</v>
      </c>
      <c r="M21" s="209">
        <f>ROUND(((F21*2)*D21*J21*$K$6*$C$23)/1000,1)</f>
        <v>0</v>
      </c>
      <c r="N21" s="209">
        <f>ROUND(((G21*2)*D21*J21*$K$6*$C$23)/1000,1)</f>
        <v>0</v>
      </c>
      <c r="O21" s="754">
        <f t="shared" si="4"/>
        <v>0</v>
      </c>
      <c r="P21" s="210">
        <f t="shared" si="5"/>
        <v>0</v>
      </c>
      <c r="Q21" s="709" t="e">
        <f>(P21/C23)*1000</f>
        <v>#DIV/0!</v>
      </c>
      <c r="R21" s="722" t="e">
        <f>(P21/C23)*1000</f>
        <v>#DIV/0!</v>
      </c>
      <c r="S21" s="719"/>
      <c r="T21" s="137">
        <v>43008</v>
      </c>
      <c r="U21" s="137">
        <v>2139877</v>
      </c>
      <c r="V21" s="215"/>
    </row>
    <row r="22" spans="1:22" s="191" customFormat="1" ht="19.5" customHeight="1" thickBot="1" x14ac:dyDescent="0.25">
      <c r="A22" s="217" t="s">
        <v>895</v>
      </c>
      <c r="B22" s="218" t="s">
        <v>797</v>
      </c>
      <c r="C22" s="213" t="s">
        <v>15</v>
      </c>
      <c r="D22" s="1119">
        <f>IF(Таб_1_Исходн.!M27&lt;&gt;0,(Таб_1_Исходн.!M27-3*C23)/C23,0)</f>
        <v>0</v>
      </c>
      <c r="E22" s="235">
        <v>0</v>
      </c>
      <c r="F22" s="235">
        <v>0</v>
      </c>
      <c r="G22" s="234">
        <v>0</v>
      </c>
      <c r="H22" s="83">
        <v>0</v>
      </c>
      <c r="I22" s="233">
        <f>ROUND(D22*H22,1)</f>
        <v>0</v>
      </c>
      <c r="J22" s="219">
        <v>0</v>
      </c>
      <c r="K22" s="751">
        <f>IF(Таб_1_Исходн.!$C$21="ДА",0,ROUND(L22+M22+N22,1))</f>
        <v>0</v>
      </c>
      <c r="L22" s="209">
        <f>ROUND((E22*D22*J22*$K$6)*$C$23/1000,1)</f>
        <v>0</v>
      </c>
      <c r="M22" s="209">
        <f>ROUND(((F22*2)*D22*J22*$K$6*$C$23)/1000,1)</f>
        <v>0</v>
      </c>
      <c r="N22" s="209">
        <f>ROUND(((G22*2)*D22*J22*$K$6*$C$23)/1000,1)</f>
        <v>0</v>
      </c>
      <c r="O22" s="754">
        <f t="shared" si="4"/>
        <v>0</v>
      </c>
      <c r="P22" s="210">
        <f t="shared" si="5"/>
        <v>0</v>
      </c>
      <c r="Q22" s="709">
        <f>(P22/2976)*1000</f>
        <v>0</v>
      </c>
      <c r="R22" s="722" t="e">
        <f>(P22/(C23*D22))*1000</f>
        <v>#DIV/0!</v>
      </c>
      <c r="S22" s="719"/>
      <c r="T22" s="137">
        <v>40735</v>
      </c>
      <c r="U22" s="137">
        <v>1493130</v>
      </c>
      <c r="V22" s="178"/>
    </row>
    <row r="23" spans="1:22" s="191" customFormat="1" ht="26.25" thickBot="1" x14ac:dyDescent="0.25">
      <c r="A23" s="220" t="s">
        <v>898</v>
      </c>
      <c r="B23" s="221" t="s">
        <v>793</v>
      </c>
      <c r="C23" s="222">
        <f>Таб_1_Исходн.!M23</f>
        <v>0</v>
      </c>
      <c r="D23" s="738">
        <f>D19+D20+D21+D22</f>
        <v>0</v>
      </c>
      <c r="E23" s="223" t="s">
        <v>15</v>
      </c>
      <c r="F23" s="223" t="s">
        <v>15</v>
      </c>
      <c r="G23" s="223" t="s">
        <v>15</v>
      </c>
      <c r="H23" s="223" t="s">
        <v>15</v>
      </c>
      <c r="I23" s="731">
        <f>I19+I20+I21+I22</f>
        <v>0</v>
      </c>
      <c r="J23" s="225" t="s">
        <v>15</v>
      </c>
      <c r="K23" s="226">
        <f t="shared" ref="K23:P23" si="6">SUM(K19:K22)</f>
        <v>0</v>
      </c>
      <c r="L23" s="226">
        <f t="shared" si="6"/>
        <v>0</v>
      </c>
      <c r="M23" s="227">
        <f t="shared" si="6"/>
        <v>0</v>
      </c>
      <c r="N23" s="227">
        <f t="shared" si="6"/>
        <v>0</v>
      </c>
      <c r="O23" s="754">
        <f t="shared" si="3"/>
        <v>0</v>
      </c>
      <c r="P23" s="228">
        <f t="shared" si="6"/>
        <v>0</v>
      </c>
      <c r="Q23" s="710"/>
      <c r="R23" s="723"/>
      <c r="S23" s="719"/>
      <c r="T23" s="137">
        <v>28677</v>
      </c>
      <c r="U23" s="137">
        <v>1957619</v>
      </c>
      <c r="V23" s="178"/>
    </row>
    <row r="24" spans="1:22" s="191" customFormat="1" ht="12" customHeight="1" x14ac:dyDescent="0.2">
      <c r="A24" s="229" t="s">
        <v>899</v>
      </c>
      <c r="B24" s="230"/>
      <c r="C24" s="196"/>
      <c r="D24" s="740"/>
      <c r="E24" s="236"/>
      <c r="F24" s="121"/>
      <c r="G24" s="121"/>
      <c r="H24" s="121"/>
      <c r="I24" s="237"/>
      <c r="J24" s="231"/>
      <c r="K24" s="238"/>
      <c r="L24" s="737"/>
      <c r="M24" s="239"/>
      <c r="N24" s="239"/>
      <c r="O24" s="240"/>
      <c r="P24" s="241"/>
      <c r="Q24" s="712"/>
      <c r="R24" s="725"/>
      <c r="S24" s="719"/>
      <c r="T24" s="137">
        <v>45750</v>
      </c>
      <c r="U24" s="137">
        <v>1025799</v>
      </c>
    </row>
    <row r="25" spans="1:22" s="191" customFormat="1" ht="15.75" customHeight="1" x14ac:dyDescent="0.2">
      <c r="A25" s="205" t="s">
        <v>892</v>
      </c>
      <c r="B25" s="206" t="s">
        <v>805</v>
      </c>
      <c r="C25" s="207" t="s">
        <v>15</v>
      </c>
      <c r="D25" s="1117">
        <v>0</v>
      </c>
      <c r="E25" s="232">
        <v>0</v>
      </c>
      <c r="F25" s="232">
        <v>0</v>
      </c>
      <c r="G25" s="232">
        <v>0</v>
      </c>
      <c r="H25" s="83">
        <f>ROUND(E25+(F25*2)+(G25*2),1)</f>
        <v>0</v>
      </c>
      <c r="I25" s="233">
        <f>ROUND(D25*H25,1)</f>
        <v>0</v>
      </c>
      <c r="J25" s="212">
        <v>0</v>
      </c>
      <c r="K25" s="751">
        <f>IF(Таб_1_Исходн.!$C$21="ДА",0,ROUND(L25+M25+N25,1))</f>
        <v>0</v>
      </c>
      <c r="L25" s="209">
        <f>ROUND((E25*D25*J25*$K$6)*$C$29/1000,1)</f>
        <v>0</v>
      </c>
      <c r="M25" s="209">
        <f>ROUND(((F25*2)*D25*J25*$K$6*$C$29)/1000,1)</f>
        <v>0</v>
      </c>
      <c r="N25" s="209">
        <f>ROUND(((G25*2)*D25*J25*$K$6*$C$29)/1000,1)</f>
        <v>0</v>
      </c>
      <c r="O25" s="754">
        <f t="shared" ref="O25:O28" si="7">ROUND($O$9*SUM(L25:N25),1)</f>
        <v>0</v>
      </c>
      <c r="P25" s="210">
        <f>O25+K25</f>
        <v>0</v>
      </c>
      <c r="Q25" s="709" t="e">
        <f>(P25/C29)*1000</f>
        <v>#DIV/0!</v>
      </c>
      <c r="R25" s="722" t="e">
        <f>(P25/(C29*D25))*1000</f>
        <v>#DIV/0!</v>
      </c>
      <c r="S25" s="719"/>
      <c r="T25" s="137">
        <v>40631</v>
      </c>
      <c r="U25" s="137">
        <v>639378</v>
      </c>
    </row>
    <row r="26" spans="1:22" s="191" customFormat="1" ht="18" customHeight="1" x14ac:dyDescent="0.2">
      <c r="A26" s="205" t="s">
        <v>893</v>
      </c>
      <c r="B26" s="206" t="s">
        <v>900</v>
      </c>
      <c r="C26" s="207" t="s">
        <v>15</v>
      </c>
      <c r="D26" s="1117">
        <v>0</v>
      </c>
      <c r="E26" s="232">
        <v>0</v>
      </c>
      <c r="F26" s="232">
        <v>0</v>
      </c>
      <c r="G26" s="232">
        <v>0</v>
      </c>
      <c r="H26" s="83">
        <f>ROUND(E26+(F26*2)+(G26*2),1)</f>
        <v>0</v>
      </c>
      <c r="I26" s="233">
        <f>ROUND(D26*H26,1)</f>
        <v>0</v>
      </c>
      <c r="J26" s="212">
        <v>0</v>
      </c>
      <c r="K26" s="751">
        <f>IF(Таб_1_Исходн.!$C$21="ДА",0,ROUND(L26+M26+N26,1))</f>
        <v>0</v>
      </c>
      <c r="L26" s="209">
        <f>ROUND((E26*D26*J26*$K$6)*$C$29/1000,1)</f>
        <v>0</v>
      </c>
      <c r="M26" s="209">
        <f>ROUND(((F26*2)*D26*J26*$K$6*$C$29)/1000,1)</f>
        <v>0</v>
      </c>
      <c r="N26" s="209">
        <f>ROUND(((G26*2)*D26*J26*$K$6*$C$29)/1000,1)</f>
        <v>0</v>
      </c>
      <c r="O26" s="754">
        <f t="shared" si="7"/>
        <v>0</v>
      </c>
      <c r="P26" s="210">
        <f t="shared" ref="P26:P28" si="8">O26+K26</f>
        <v>0</v>
      </c>
      <c r="Q26" s="709" t="e">
        <f>(P26/C29)*1000</f>
        <v>#DIV/0!</v>
      </c>
      <c r="R26" s="722" t="e">
        <f>(P26/(C29*D26))*1000</f>
        <v>#DIV/0!</v>
      </c>
      <c r="S26" s="719"/>
      <c r="T26" s="137">
        <v>41980</v>
      </c>
      <c r="U26" s="137">
        <v>950437</v>
      </c>
    </row>
    <row r="27" spans="1:22" s="191" customFormat="1" ht="14.25" customHeight="1" x14ac:dyDescent="0.2">
      <c r="A27" s="205" t="s">
        <v>894</v>
      </c>
      <c r="B27" s="206" t="s">
        <v>901</v>
      </c>
      <c r="C27" s="213" t="s">
        <v>15</v>
      </c>
      <c r="D27" s="1118">
        <v>0</v>
      </c>
      <c r="E27" s="234">
        <v>0</v>
      </c>
      <c r="F27" s="234">
        <v>0</v>
      </c>
      <c r="G27" s="234">
        <v>0</v>
      </c>
      <c r="H27" s="83">
        <f>ROUND(E27+(F27*2)+(G27*2),1)</f>
        <v>0</v>
      </c>
      <c r="I27" s="233">
        <f>ROUND(D27*H27,1)</f>
        <v>0</v>
      </c>
      <c r="J27" s="212">
        <v>0</v>
      </c>
      <c r="K27" s="751">
        <f>IF(Таб_1_Исходн.!$C$21="ДА",0,ROUND(L27+M27+N27,1))</f>
        <v>0</v>
      </c>
      <c r="L27" s="209">
        <f>ROUND((E27*D27*J27*$K$6)*$C$29/1000,1)</f>
        <v>0</v>
      </c>
      <c r="M27" s="209">
        <f>ROUND(((F27*2)*D27*J27*$K$6*$C$29)/1000,1)</f>
        <v>0</v>
      </c>
      <c r="N27" s="209">
        <f>ROUND(((G27*2)*D27*J27*$K$6*$C$29)/1000,1)</f>
        <v>0</v>
      </c>
      <c r="O27" s="754">
        <f t="shared" si="7"/>
        <v>0</v>
      </c>
      <c r="P27" s="210">
        <f t="shared" si="8"/>
        <v>0</v>
      </c>
      <c r="Q27" s="709" t="e">
        <f>(P27/C29)*1000</f>
        <v>#DIV/0!</v>
      </c>
      <c r="R27" s="722" t="e">
        <f>(P27/(C29*D27))*1000</f>
        <v>#DIV/0!</v>
      </c>
      <c r="S27" s="719"/>
      <c r="T27" s="137">
        <v>31973</v>
      </c>
      <c r="U27" s="137">
        <v>749422</v>
      </c>
    </row>
    <row r="28" spans="1:22" s="191" customFormat="1" ht="17.25" customHeight="1" thickBot="1" x14ac:dyDescent="0.25">
      <c r="A28" s="217" t="s">
        <v>895</v>
      </c>
      <c r="B28" s="242" t="s">
        <v>902</v>
      </c>
      <c r="C28" s="213" t="s">
        <v>15</v>
      </c>
      <c r="D28" s="1118">
        <f>IF(Таб_1_Исходн.!M27&lt;&gt;0,(Таб_1_Исходн.!M27-3*C29)/C29,0)</f>
        <v>0</v>
      </c>
      <c r="E28" s="234">
        <v>0</v>
      </c>
      <c r="F28" s="234">
        <v>0</v>
      </c>
      <c r="G28" s="234">
        <v>0</v>
      </c>
      <c r="H28" s="83">
        <f>ROUND(E28+(F28*2)+(G28*2),1)</f>
        <v>0</v>
      </c>
      <c r="I28" s="233">
        <f>ROUND(D28*H28,1)</f>
        <v>0</v>
      </c>
      <c r="J28" s="219">
        <v>0</v>
      </c>
      <c r="K28" s="751">
        <f>IF(Таб_1_Исходн.!$C$21="ДА",0,ROUND(L28+M28+N28,1))</f>
        <v>0</v>
      </c>
      <c r="L28" s="209">
        <f>ROUND((E28*D28*J28*$K$6)*$C$29/1000,1)</f>
        <v>0</v>
      </c>
      <c r="M28" s="209">
        <f>ROUND(((F28*2)*D28*J28*$K$6*$C$29)/1000,1)</f>
        <v>0</v>
      </c>
      <c r="N28" s="209">
        <f>ROUND(((G28*2)*D28*J28*$K$6*$C$29)/1000,1)</f>
        <v>0</v>
      </c>
      <c r="O28" s="754">
        <f t="shared" si="7"/>
        <v>0</v>
      </c>
      <c r="P28" s="210">
        <f t="shared" si="8"/>
        <v>0</v>
      </c>
      <c r="Q28" s="709">
        <f>(P28/3240)*1000</f>
        <v>0</v>
      </c>
      <c r="R28" s="722" t="e">
        <f>(P28/(C29*D28))*1000</f>
        <v>#DIV/0!</v>
      </c>
      <c r="S28" s="719"/>
      <c r="T28" s="137">
        <v>29821</v>
      </c>
      <c r="U28" s="137">
        <v>1238277</v>
      </c>
    </row>
    <row r="29" spans="1:22" ht="26.25" thickBot="1" x14ac:dyDescent="0.25">
      <c r="A29" s="220" t="s">
        <v>903</v>
      </c>
      <c r="B29" s="221" t="s">
        <v>804</v>
      </c>
      <c r="C29" s="222">
        <f>Таб_1_Исходн.!N23</f>
        <v>0</v>
      </c>
      <c r="D29" s="738">
        <f>SUM(D25:D28)</f>
        <v>0</v>
      </c>
      <c r="E29" s="223" t="s">
        <v>15</v>
      </c>
      <c r="F29" s="223" t="s">
        <v>15</v>
      </c>
      <c r="G29" s="223" t="s">
        <v>15</v>
      </c>
      <c r="H29" s="223" t="s">
        <v>15</v>
      </c>
      <c r="I29" s="731">
        <f>I25+I26+I27+I28</f>
        <v>0</v>
      </c>
      <c r="J29" s="225" t="s">
        <v>15</v>
      </c>
      <c r="K29" s="226">
        <f t="shared" ref="K29:P29" si="9">SUM(K25:K28)</f>
        <v>0</v>
      </c>
      <c r="L29" s="227">
        <f t="shared" si="9"/>
        <v>0</v>
      </c>
      <c r="M29" s="227">
        <f t="shared" si="9"/>
        <v>0</v>
      </c>
      <c r="N29" s="227">
        <f t="shared" si="9"/>
        <v>0</v>
      </c>
      <c r="O29" s="754">
        <f t="shared" si="3"/>
        <v>0</v>
      </c>
      <c r="P29" s="228">
        <f t="shared" si="9"/>
        <v>0</v>
      </c>
      <c r="Q29" s="708"/>
      <c r="R29" s="726"/>
      <c r="S29" s="719"/>
      <c r="T29" s="118">
        <v>24668</v>
      </c>
      <c r="U29" s="118">
        <v>1025305</v>
      </c>
    </row>
    <row r="30" spans="1:22" ht="29.25" thickBot="1" x14ac:dyDescent="0.25">
      <c r="A30" s="243" t="s">
        <v>904</v>
      </c>
      <c r="B30" s="221" t="s">
        <v>873</v>
      </c>
      <c r="C30" s="244">
        <f>SUM(C17,C23,C29)</f>
        <v>0</v>
      </c>
      <c r="D30" s="223" t="s">
        <v>15</v>
      </c>
      <c r="E30" s="223" t="s">
        <v>15</v>
      </c>
      <c r="F30" s="223" t="s">
        <v>15</v>
      </c>
      <c r="G30" s="223" t="s">
        <v>15</v>
      </c>
      <c r="H30" s="223" t="s">
        <v>15</v>
      </c>
      <c r="I30" s="224" t="s">
        <v>15</v>
      </c>
      <c r="J30" s="225" t="s">
        <v>15</v>
      </c>
      <c r="K30" s="226">
        <f t="shared" ref="K30:P30" si="10">SUM(K17,K23,K29)</f>
        <v>0</v>
      </c>
      <c r="L30" s="227">
        <f t="shared" si="10"/>
        <v>0</v>
      </c>
      <c r="M30" s="227">
        <f t="shared" si="10"/>
        <v>0</v>
      </c>
      <c r="N30" s="227">
        <f t="shared" si="10"/>
        <v>0</v>
      </c>
      <c r="O30" s="754">
        <f t="shared" si="3"/>
        <v>0</v>
      </c>
      <c r="P30" s="228">
        <f t="shared" si="10"/>
        <v>0</v>
      </c>
      <c r="Q30" s="708"/>
      <c r="R30" s="726"/>
      <c r="S30" s="720"/>
      <c r="T30" s="118">
        <v>27398</v>
      </c>
      <c r="U30" s="118">
        <v>1177255</v>
      </c>
    </row>
    <row r="31" spans="1:22" ht="15.75" x14ac:dyDescent="0.2">
      <c r="A31" s="1228"/>
      <c r="B31" s="1229"/>
      <c r="C31" s="1229"/>
      <c r="D31" s="1229"/>
      <c r="E31" s="1229"/>
      <c r="F31" s="1229"/>
      <c r="G31" s="1229"/>
      <c r="H31" s="1229"/>
      <c r="I31" s="1229"/>
      <c r="J31" s="1229"/>
      <c r="K31" s="1229"/>
      <c r="L31" s="1229"/>
      <c r="M31" s="1229"/>
      <c r="N31" s="1229"/>
      <c r="O31" s="1229"/>
      <c r="P31" s="1229"/>
      <c r="Q31" s="703"/>
      <c r="R31" s="703"/>
      <c r="T31" s="118">
        <v>31059</v>
      </c>
      <c r="U31" s="118">
        <v>1940106</v>
      </c>
    </row>
    <row r="32" spans="1:22" x14ac:dyDescent="0.2">
      <c r="T32" s="118">
        <v>68829</v>
      </c>
      <c r="U32" s="118">
        <v>249125</v>
      </c>
    </row>
    <row r="33" spans="20:21" x14ac:dyDescent="0.2">
      <c r="T33" s="118">
        <v>32475</v>
      </c>
      <c r="U33" s="118">
        <v>2066601</v>
      </c>
    </row>
    <row r="34" spans="20:21" x14ac:dyDescent="0.2">
      <c r="T34" s="118">
        <v>25580</v>
      </c>
      <c r="U34" s="118">
        <v>1100535</v>
      </c>
    </row>
    <row r="35" spans="20:21" x14ac:dyDescent="0.2">
      <c r="T35" s="118">
        <v>25560</v>
      </c>
      <c r="U35" s="118">
        <v>547101</v>
      </c>
    </row>
    <row r="36" spans="20:21" x14ac:dyDescent="0.2">
      <c r="T36" s="118">
        <v>26585</v>
      </c>
      <c r="U36" s="118">
        <v>738657</v>
      </c>
    </row>
    <row r="37" spans="20:21" x14ac:dyDescent="0.2">
      <c r="T37" s="118">
        <v>29183</v>
      </c>
      <c r="U37" s="118">
        <v>948216</v>
      </c>
    </row>
    <row r="38" spans="20:21" x14ac:dyDescent="0.2">
      <c r="T38" s="118">
        <v>38448</v>
      </c>
      <c r="U38" s="118">
        <v>1312214</v>
      </c>
    </row>
    <row r="39" spans="20:21" x14ac:dyDescent="0.2">
      <c r="T39" s="118">
        <v>30870</v>
      </c>
      <c r="U39" s="118">
        <v>950242</v>
      </c>
    </row>
    <row r="40" spans="20:21" x14ac:dyDescent="0.2">
      <c r="T40" s="118">
        <v>83226</v>
      </c>
      <c r="U40" s="118">
        <v>111751</v>
      </c>
    </row>
    <row r="41" spans="20:21" x14ac:dyDescent="0.2">
      <c r="T41" s="118">
        <v>49490</v>
      </c>
      <c r="U41" s="118">
        <v>5540810</v>
      </c>
    </row>
    <row r="42" spans="20:21" x14ac:dyDescent="0.2">
      <c r="T42" s="118">
        <v>57845</v>
      </c>
      <c r="U42" s="118">
        <v>633618</v>
      </c>
    </row>
    <row r="43" spans="20:21" x14ac:dyDescent="0.2">
      <c r="T43" s="118">
        <v>34899</v>
      </c>
      <c r="U43" s="118">
        <v>2663616</v>
      </c>
    </row>
    <row r="44" spans="20:21" x14ac:dyDescent="0.2">
      <c r="T44" s="118">
        <v>31221</v>
      </c>
      <c r="U44" s="118">
        <v>516167</v>
      </c>
    </row>
    <row r="45" spans="20:21" x14ac:dyDescent="0.2">
      <c r="T45" s="118">
        <v>33972</v>
      </c>
      <c r="U45" s="118">
        <v>2131289</v>
      </c>
    </row>
    <row r="46" spans="20:21" x14ac:dyDescent="0.2">
      <c r="T46" s="118">
        <v>33452</v>
      </c>
      <c r="U46" s="118">
        <v>1565520</v>
      </c>
    </row>
    <row r="47" spans="20:21" x14ac:dyDescent="0.2">
      <c r="T47" s="118">
        <v>27966</v>
      </c>
      <c r="U47" s="118">
        <v>1631760</v>
      </c>
    </row>
    <row r="48" spans="20:21" x14ac:dyDescent="0.2">
      <c r="T48" s="118">
        <v>27196</v>
      </c>
      <c r="U48" s="118">
        <v>651668</v>
      </c>
    </row>
    <row r="49" spans="20:21" x14ac:dyDescent="0.2">
      <c r="T49" s="118">
        <v>27459</v>
      </c>
      <c r="U49" s="118">
        <v>1106153</v>
      </c>
    </row>
    <row r="50" spans="20:21" x14ac:dyDescent="0.2">
      <c r="T50" s="118">
        <v>36869</v>
      </c>
      <c r="U50" s="118">
        <v>2090972</v>
      </c>
    </row>
    <row r="51" spans="20:21" x14ac:dyDescent="0.2">
      <c r="T51" s="118">
        <v>25694</v>
      </c>
      <c r="U51" s="118">
        <v>560521</v>
      </c>
    </row>
    <row r="52" spans="20:21" x14ac:dyDescent="0.2">
      <c r="T52" s="118">
        <v>29661</v>
      </c>
      <c r="U52" s="118">
        <v>3279410</v>
      </c>
    </row>
    <row r="53" spans="20:21" x14ac:dyDescent="0.2">
      <c r="T53" s="118">
        <v>29678</v>
      </c>
      <c r="U53" s="118">
        <v>941910</v>
      </c>
    </row>
    <row r="54" spans="20:21" x14ac:dyDescent="0.2">
      <c r="T54" s="118">
        <v>32647</v>
      </c>
      <c r="U54" s="118">
        <v>2469659</v>
      </c>
    </row>
    <row r="55" spans="20:21" x14ac:dyDescent="0.2">
      <c r="T55" s="118">
        <v>26932</v>
      </c>
      <c r="U55" s="118">
        <v>1981318</v>
      </c>
    </row>
    <row r="56" spans="20:21" x14ac:dyDescent="0.2">
      <c r="T56" s="118">
        <v>68427</v>
      </c>
      <c r="U56" s="118">
        <v>385032</v>
      </c>
    </row>
    <row r="57" spans="20:21" x14ac:dyDescent="0.2">
      <c r="T57" s="118">
        <v>35999</v>
      </c>
      <c r="U57" s="118">
        <v>3435797</v>
      </c>
    </row>
    <row r="58" spans="20:21" x14ac:dyDescent="0.2">
      <c r="T58" s="118">
        <v>27282</v>
      </c>
      <c r="U58" s="118">
        <v>796261</v>
      </c>
    </row>
    <row r="59" spans="20:21" x14ac:dyDescent="0.2">
      <c r="T59" s="118">
        <v>27302</v>
      </c>
      <c r="U59" s="118">
        <v>864614</v>
      </c>
    </row>
    <row r="60" spans="20:21" x14ac:dyDescent="0.2">
      <c r="T60" s="118">
        <v>30722</v>
      </c>
      <c r="U60" s="118">
        <v>1106891</v>
      </c>
    </row>
    <row r="61" spans="20:21" x14ac:dyDescent="0.2">
      <c r="T61" s="118">
        <v>41077</v>
      </c>
      <c r="U61" s="118">
        <v>767697</v>
      </c>
    </row>
    <row r="62" spans="20:21" x14ac:dyDescent="0.2">
      <c r="T62" s="118">
        <v>31700</v>
      </c>
      <c r="U62" s="118">
        <v>1227356</v>
      </c>
    </row>
    <row r="63" spans="20:21" x14ac:dyDescent="0.2">
      <c r="T63" s="118">
        <v>42916</v>
      </c>
      <c r="U63" s="118">
        <v>1072940</v>
      </c>
    </row>
    <row r="64" spans="20:21" x14ac:dyDescent="0.2">
      <c r="T64" s="118">
        <v>26487</v>
      </c>
      <c r="U64" s="118">
        <v>1043727</v>
      </c>
    </row>
    <row r="65" spans="20:21" x14ac:dyDescent="0.2">
      <c r="T65" s="118">
        <v>34098</v>
      </c>
      <c r="U65" s="118">
        <v>2723860</v>
      </c>
    </row>
    <row r="66" spans="20:21" x14ac:dyDescent="0.2">
      <c r="T66" s="118">
        <v>38089</v>
      </c>
      <c r="U66" s="118">
        <v>819090</v>
      </c>
    </row>
    <row r="67" spans="20:21" x14ac:dyDescent="0.2">
      <c r="T67" s="118">
        <v>31575</v>
      </c>
      <c r="U67" s="118">
        <v>1037949</v>
      </c>
    </row>
    <row r="68" spans="20:21" x14ac:dyDescent="0.2">
      <c r="T68" s="118">
        <v>82593</v>
      </c>
      <c r="U68" s="118">
        <v>7315739</v>
      </c>
    </row>
    <row r="69" spans="20:21" x14ac:dyDescent="0.2">
      <c r="T69" s="118">
        <v>54444</v>
      </c>
      <c r="U69" s="118">
        <v>3728035</v>
      </c>
    </row>
    <row r="70" spans="20:21" x14ac:dyDescent="0.2">
      <c r="T70" s="118">
        <v>36829</v>
      </c>
      <c r="U70" s="118">
        <v>132377</v>
      </c>
    </row>
    <row r="71" spans="20:21" x14ac:dyDescent="0.2">
      <c r="T71" s="118">
        <v>91657</v>
      </c>
      <c r="U71" s="118">
        <v>32924</v>
      </c>
    </row>
    <row r="72" spans="20:21" x14ac:dyDescent="0.2">
      <c r="T72" s="118">
        <v>80911</v>
      </c>
      <c r="U72" s="118">
        <v>1117381</v>
      </c>
    </row>
    <row r="73" spans="20:21" x14ac:dyDescent="0.2">
      <c r="T73" s="118">
        <v>97495</v>
      </c>
      <c r="U73" s="118">
        <v>34744</v>
      </c>
    </row>
    <row r="74" spans="20:21" x14ac:dyDescent="0.2">
      <c r="T74" s="118">
        <v>87911</v>
      </c>
      <c r="U74" s="118">
        <v>363091</v>
      </c>
    </row>
    <row r="75" spans="20:21" x14ac:dyDescent="0.2">
      <c r="T75" s="118">
        <v>21619</v>
      </c>
      <c r="U75" s="118">
        <v>1510328</v>
      </c>
    </row>
    <row r="76" spans="20:21" x14ac:dyDescent="0.2">
      <c r="T76" s="118">
        <v>21329</v>
      </c>
      <c r="U76" s="118">
        <v>304126</v>
      </c>
    </row>
  </sheetData>
  <mergeCells count="26">
    <mergeCell ref="R7:R10"/>
    <mergeCell ref="K9:K10"/>
    <mergeCell ref="L9:N9"/>
    <mergeCell ref="A31:P31"/>
    <mergeCell ref="K7:P7"/>
    <mergeCell ref="D8:D10"/>
    <mergeCell ref="E8:H8"/>
    <mergeCell ref="I8:I10"/>
    <mergeCell ref="K8:N8"/>
    <mergeCell ref="P8:P10"/>
    <mergeCell ref="E9:E10"/>
    <mergeCell ref="F9:F10"/>
    <mergeCell ref="G9:G10"/>
    <mergeCell ref="A6:J6"/>
    <mergeCell ref="A7:A10"/>
    <mergeCell ref="B7:B10"/>
    <mergeCell ref="C7:C10"/>
    <mergeCell ref="D7:I7"/>
    <mergeCell ref="J7:J10"/>
    <mergeCell ref="H9:H10"/>
    <mergeCell ref="B5:J5"/>
    <mergeCell ref="I1:J1"/>
    <mergeCell ref="K1:P1"/>
    <mergeCell ref="A2:M2"/>
    <mergeCell ref="B3:J3"/>
    <mergeCell ref="B4:J4"/>
  </mergeCells>
  <pageMargins left="0.23622047244094491" right="0.15748031496062992" top="0.27559055118110237" bottom="0.19685039370078741" header="0.31496062992125984" footer="0.15748031496062992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>
    <tabColor rgb="FFFF0000"/>
  </sheetPr>
  <dimension ref="A1:M608"/>
  <sheetViews>
    <sheetView zoomScale="115" zoomScaleNormal="115" workbookViewId="0">
      <selection activeCell="K14" sqref="K14"/>
    </sheetView>
  </sheetViews>
  <sheetFormatPr defaultColWidth="9.140625" defaultRowHeight="12.75" x14ac:dyDescent="0.2"/>
  <cols>
    <col min="1" max="1" width="33.140625" style="113" customWidth="1"/>
    <col min="2" max="2" width="5.7109375" style="113" customWidth="1"/>
    <col min="3" max="3" width="13.7109375" style="113" customWidth="1"/>
    <col min="4" max="4" width="18.28515625" style="113" customWidth="1"/>
    <col min="5" max="5" width="13.7109375" style="113" customWidth="1"/>
    <col min="6" max="6" width="13.5703125" style="113" customWidth="1"/>
    <col min="7" max="7" width="12" style="113" customWidth="1"/>
    <col min="8" max="8" width="12.28515625" style="113" customWidth="1"/>
    <col min="9" max="9" width="13.5703125" style="113" customWidth="1"/>
    <col min="10" max="10" width="13.28515625" style="113" customWidth="1"/>
    <col min="11" max="11" width="49" style="113" customWidth="1"/>
    <col min="12" max="16384" width="9.140625" style="113"/>
  </cols>
  <sheetData>
    <row r="1" spans="1:13" ht="18.75" customHeight="1" x14ac:dyDescent="0.2">
      <c r="H1" s="1189" t="s">
        <v>905</v>
      </c>
      <c r="I1" s="1189"/>
      <c r="J1" s="1189"/>
      <c r="K1" s="115" t="s">
        <v>70</v>
      </c>
      <c r="L1" s="118">
        <v>27250</v>
      </c>
      <c r="M1" s="118">
        <v>337020</v>
      </c>
    </row>
    <row r="2" spans="1:13" ht="37.9" customHeight="1" x14ac:dyDescent="0.2">
      <c r="A2" s="1142" t="s">
        <v>1378</v>
      </c>
      <c r="B2" s="1142"/>
      <c r="C2" s="1142"/>
      <c r="D2" s="1142"/>
      <c r="E2" s="1142"/>
      <c r="F2" s="1142"/>
      <c r="G2" s="1142"/>
      <c r="H2" s="1142"/>
      <c r="I2" s="1142"/>
      <c r="J2" s="1142"/>
      <c r="K2" s="115" t="s">
        <v>71</v>
      </c>
      <c r="L2" s="118">
        <v>29722</v>
      </c>
      <c r="M2" s="118">
        <v>155337</v>
      </c>
    </row>
    <row r="3" spans="1:13" ht="26.45" customHeight="1" x14ac:dyDescent="0.2">
      <c r="A3" s="123"/>
      <c r="B3" s="1190" t="s">
        <v>1375</v>
      </c>
      <c r="C3" s="1190"/>
      <c r="D3" s="1190"/>
      <c r="E3" s="1190"/>
      <c r="F3" s="1190"/>
      <c r="G3" s="1190"/>
      <c r="H3" s="1190"/>
      <c r="I3" s="1190"/>
      <c r="J3" s="1190"/>
      <c r="K3" s="115"/>
      <c r="L3" s="118"/>
      <c r="M3" s="118"/>
    </row>
    <row r="4" spans="1:13" s="119" customFormat="1" ht="15" customHeight="1" x14ac:dyDescent="0.2">
      <c r="B4" s="1139" t="s">
        <v>1100</v>
      </c>
      <c r="C4" s="1139"/>
      <c r="D4" s="1139"/>
      <c r="E4" s="1139"/>
      <c r="F4" s="1139"/>
      <c r="G4" s="1139"/>
      <c r="H4" s="1139"/>
      <c r="I4" s="1139"/>
      <c r="J4" s="1139"/>
      <c r="K4" s="138" t="s">
        <v>73</v>
      </c>
      <c r="L4" s="139">
        <v>37489</v>
      </c>
      <c r="M4" s="139">
        <v>716173</v>
      </c>
    </row>
    <row r="5" spans="1:13" s="119" customFormat="1" ht="6" customHeight="1" x14ac:dyDescent="0.2">
      <c r="B5" s="180"/>
      <c r="C5" s="180"/>
      <c r="D5" s="180"/>
      <c r="E5" s="180"/>
      <c r="F5" s="180"/>
      <c r="G5" s="180"/>
      <c r="H5" s="180"/>
      <c r="I5" s="180"/>
      <c r="J5" s="180"/>
      <c r="K5" s="138" t="s">
        <v>74</v>
      </c>
      <c r="L5" s="139">
        <v>26374</v>
      </c>
      <c r="M5" s="139">
        <v>1617160</v>
      </c>
    </row>
    <row r="6" spans="1:13" s="117" customFormat="1" ht="6" customHeight="1" x14ac:dyDescent="0.2">
      <c r="A6" s="119"/>
      <c r="B6" s="180"/>
      <c r="C6" s="180"/>
      <c r="D6" s="180"/>
      <c r="E6" s="180"/>
      <c r="F6" s="180"/>
      <c r="G6" s="180"/>
      <c r="H6" s="180"/>
      <c r="I6" s="180"/>
      <c r="J6" s="180"/>
      <c r="K6" s="136" t="s">
        <v>76</v>
      </c>
      <c r="L6" s="137">
        <v>24267</v>
      </c>
      <c r="M6" s="137">
        <v>532478</v>
      </c>
    </row>
    <row r="7" spans="1:13" s="142" customFormat="1" ht="10.5" customHeight="1" thickBot="1" x14ac:dyDescent="0.25">
      <c r="A7" s="119"/>
      <c r="B7" s="743"/>
      <c r="C7" s="743"/>
      <c r="D7" s="744"/>
      <c r="E7" s="745"/>
      <c r="F7" s="1218"/>
      <c r="G7" s="1245"/>
      <c r="H7" s="245"/>
      <c r="I7" s="743"/>
      <c r="J7" s="120"/>
      <c r="K7" s="143" t="s">
        <v>77</v>
      </c>
      <c r="L7" s="141">
        <v>24921</v>
      </c>
      <c r="M7" s="141">
        <v>213622</v>
      </c>
    </row>
    <row r="8" spans="1:13" s="142" customFormat="1" ht="29.25" customHeight="1" x14ac:dyDescent="0.2">
      <c r="A8" s="1247" t="s">
        <v>906</v>
      </c>
      <c r="B8" s="1249" t="s">
        <v>753</v>
      </c>
      <c r="C8" s="1251" t="s">
        <v>907</v>
      </c>
      <c r="D8" s="1254" t="s">
        <v>908</v>
      </c>
      <c r="E8" s="1255"/>
      <c r="F8" s="1256"/>
      <c r="G8" s="1257" t="s">
        <v>859</v>
      </c>
      <c r="H8" s="1148"/>
      <c r="I8" s="1254" t="s">
        <v>860</v>
      </c>
      <c r="J8" s="1148"/>
      <c r="K8" s="143" t="s">
        <v>78</v>
      </c>
      <c r="L8" s="141">
        <v>25857</v>
      </c>
      <c r="M8" s="141">
        <v>309246</v>
      </c>
    </row>
    <row r="9" spans="1:13" s="142" customFormat="1" ht="57" customHeight="1" x14ac:dyDescent="0.2">
      <c r="A9" s="1248"/>
      <c r="B9" s="1250"/>
      <c r="C9" s="1252"/>
      <c r="D9" s="1258" t="s">
        <v>909</v>
      </c>
      <c r="E9" s="1227" t="s">
        <v>910</v>
      </c>
      <c r="F9" s="1259" t="s">
        <v>911</v>
      </c>
      <c r="G9" s="1260" t="s">
        <v>864</v>
      </c>
      <c r="H9" s="246" t="s">
        <v>912</v>
      </c>
      <c r="I9" s="1258" t="s">
        <v>913</v>
      </c>
      <c r="J9" s="1246" t="s">
        <v>914</v>
      </c>
      <c r="K9" s="143" t="s">
        <v>79</v>
      </c>
      <c r="L9" s="141">
        <v>35726</v>
      </c>
      <c r="M9" s="141">
        <v>542345</v>
      </c>
    </row>
    <row r="10" spans="1:13" s="142" customFormat="1" ht="12" customHeight="1" x14ac:dyDescent="0.2">
      <c r="A10" s="1248"/>
      <c r="B10" s="1250"/>
      <c r="C10" s="1252"/>
      <c r="D10" s="1258"/>
      <c r="E10" s="1227"/>
      <c r="F10" s="1259"/>
      <c r="G10" s="1260"/>
      <c r="H10" s="247">
        <v>22</v>
      </c>
      <c r="I10" s="1258"/>
      <c r="J10" s="1246"/>
      <c r="K10" s="143" t="s">
        <v>80</v>
      </c>
      <c r="L10" s="141">
        <v>49734</v>
      </c>
      <c r="M10" s="141">
        <v>704327</v>
      </c>
    </row>
    <row r="11" spans="1:13" ht="46.5" customHeight="1" x14ac:dyDescent="0.2">
      <c r="A11" s="1248"/>
      <c r="B11" s="1250"/>
      <c r="C11" s="1253"/>
      <c r="D11" s="1258"/>
      <c r="E11" s="1227"/>
      <c r="F11" s="1259"/>
      <c r="G11" s="1260"/>
      <c r="H11" s="248" t="s">
        <v>868</v>
      </c>
      <c r="I11" s="1258"/>
      <c r="J11" s="1246"/>
      <c r="K11" s="115" t="s">
        <v>81</v>
      </c>
      <c r="L11" s="118">
        <v>26700</v>
      </c>
      <c r="M11" s="118">
        <v>552779</v>
      </c>
    </row>
    <row r="12" spans="1:13" ht="13.5" thickBot="1" x14ac:dyDescent="0.25">
      <c r="A12" s="130">
        <v>1</v>
      </c>
      <c r="B12" s="130">
        <v>2</v>
      </c>
      <c r="C12" s="130">
        <v>3</v>
      </c>
      <c r="D12" s="249">
        <v>4</v>
      </c>
      <c r="E12" s="132">
        <v>5</v>
      </c>
      <c r="F12" s="250">
        <v>6</v>
      </c>
      <c r="G12" s="129">
        <v>7</v>
      </c>
      <c r="H12" s="131">
        <v>8</v>
      </c>
      <c r="I12" s="249">
        <v>9</v>
      </c>
      <c r="J12" s="131">
        <v>10</v>
      </c>
      <c r="K12" s="115" t="s">
        <v>82</v>
      </c>
      <c r="L12" s="118">
        <v>26276</v>
      </c>
      <c r="M12" s="118">
        <v>648917</v>
      </c>
    </row>
    <row r="13" spans="1:13" ht="18.75" customHeight="1" x14ac:dyDescent="0.2">
      <c r="A13" s="251" t="s">
        <v>915</v>
      </c>
      <c r="B13" s="252" t="s">
        <v>781</v>
      </c>
      <c r="C13" s="253"/>
      <c r="D13" s="254"/>
      <c r="E13" s="255"/>
      <c r="F13" s="159">
        <f>ROUND(D13*E13,0)</f>
        <v>0</v>
      </c>
      <c r="G13" s="256"/>
      <c r="H13" s="257">
        <f>ROUND(G13/$H$10,1)</f>
        <v>0</v>
      </c>
      <c r="I13" s="258">
        <f>ROUND(F13*H13/1000,1)</f>
        <v>0</v>
      </c>
      <c r="J13" s="163">
        <f>ROUND(I13*C13,1)</f>
        <v>0</v>
      </c>
      <c r="K13" s="115" t="s">
        <v>83</v>
      </c>
      <c r="L13" s="118">
        <v>80008</v>
      </c>
      <c r="M13" s="118">
        <v>614724</v>
      </c>
    </row>
    <row r="14" spans="1:13" ht="22.9" customHeight="1" x14ac:dyDescent="0.2">
      <c r="A14" s="259" t="s">
        <v>916</v>
      </c>
      <c r="B14" s="206" t="s">
        <v>793</v>
      </c>
      <c r="C14" s="260"/>
      <c r="D14" s="261"/>
      <c r="E14" s="262"/>
      <c r="F14" s="159">
        <f>ROUND(D14*E14,0)</f>
        <v>0</v>
      </c>
      <c r="G14" s="263"/>
      <c r="H14" s="257">
        <f>ROUND(G14/$H$10,1)</f>
        <v>0</v>
      </c>
      <c r="I14" s="258">
        <f>ROUND(F14*H14/1000,1)</f>
        <v>0</v>
      </c>
      <c r="J14" s="163">
        <f>ROUND(I14*C14,1)</f>
        <v>0</v>
      </c>
      <c r="K14" s="115" t="s">
        <v>84</v>
      </c>
      <c r="L14" s="118">
        <v>27254</v>
      </c>
      <c r="M14" s="118">
        <v>519790</v>
      </c>
    </row>
    <row r="15" spans="1:13" ht="19.5" customHeight="1" thickBot="1" x14ac:dyDescent="0.25">
      <c r="A15" s="251" t="s">
        <v>917</v>
      </c>
      <c r="B15" s="264" t="s">
        <v>804</v>
      </c>
      <c r="C15" s="265"/>
      <c r="D15" s="266"/>
      <c r="E15" s="267"/>
      <c r="F15" s="159">
        <f>ROUND(D15*E15,0)</f>
        <v>0</v>
      </c>
      <c r="G15" s="268"/>
      <c r="H15" s="257">
        <v>0</v>
      </c>
      <c r="I15" s="258">
        <f>ROUND(F15*H15/1000,1)</f>
        <v>0</v>
      </c>
      <c r="J15" s="163">
        <f>ROUND(I15*C15,1)</f>
        <v>0</v>
      </c>
      <c r="K15" s="115" t="s">
        <v>85</v>
      </c>
      <c r="L15" s="118">
        <v>36547</v>
      </c>
      <c r="M15" s="118">
        <v>2932564</v>
      </c>
    </row>
    <row r="16" spans="1:13" ht="18.75" customHeight="1" thickBot="1" x14ac:dyDescent="0.25">
      <c r="A16" s="169" t="s">
        <v>872</v>
      </c>
      <c r="B16" s="221" t="s">
        <v>873</v>
      </c>
      <c r="C16" s="269">
        <f>SUM(C13:C15)</f>
        <v>0</v>
      </c>
      <c r="D16" s="172" t="s">
        <v>15</v>
      </c>
      <c r="E16" s="172" t="s">
        <v>15</v>
      </c>
      <c r="F16" s="173" t="s">
        <v>15</v>
      </c>
      <c r="G16" s="174" t="s">
        <v>15</v>
      </c>
      <c r="H16" s="270" t="s">
        <v>15</v>
      </c>
      <c r="I16" s="271" t="s">
        <v>15</v>
      </c>
      <c r="J16" s="272">
        <f>SUM(J13:J15)</f>
        <v>0</v>
      </c>
      <c r="K16" s="115" t="s">
        <v>86</v>
      </c>
      <c r="L16" s="118">
        <v>38172</v>
      </c>
      <c r="M16" s="118">
        <v>179864</v>
      </c>
    </row>
    <row r="17" spans="1:13" ht="13.15" customHeight="1" x14ac:dyDescent="0.2">
      <c r="A17" s="176"/>
      <c r="B17" s="176"/>
      <c r="C17" s="176"/>
      <c r="J17" s="133"/>
      <c r="K17" s="115" t="s">
        <v>87</v>
      </c>
      <c r="L17" s="118">
        <v>29333</v>
      </c>
      <c r="M17" s="118">
        <v>1205013</v>
      </c>
    </row>
    <row r="18" spans="1:13" x14ac:dyDescent="0.2">
      <c r="C18" s="134"/>
      <c r="J18" s="135"/>
      <c r="K18" s="115" t="s">
        <v>92</v>
      </c>
      <c r="L18" s="118">
        <v>32102</v>
      </c>
      <c r="M18" s="118">
        <v>3981055</v>
      </c>
    </row>
    <row r="19" spans="1:13" x14ac:dyDescent="0.2">
      <c r="J19" s="133"/>
      <c r="K19" s="115" t="s">
        <v>93</v>
      </c>
      <c r="L19" s="118">
        <v>43008</v>
      </c>
      <c r="M19" s="118">
        <v>2139877</v>
      </c>
    </row>
    <row r="20" spans="1:13" x14ac:dyDescent="0.2">
      <c r="J20" s="133"/>
      <c r="K20" s="115" t="s">
        <v>94</v>
      </c>
      <c r="L20" s="118">
        <v>40735</v>
      </c>
      <c r="M20" s="118">
        <v>1493130</v>
      </c>
    </row>
    <row r="21" spans="1:13" x14ac:dyDescent="0.2">
      <c r="J21" s="133"/>
      <c r="K21" s="115" t="s">
        <v>95</v>
      </c>
      <c r="L21" s="118">
        <v>28677</v>
      </c>
      <c r="M21" s="118">
        <v>1957619</v>
      </c>
    </row>
    <row r="22" spans="1:13" x14ac:dyDescent="0.2">
      <c r="J22" s="133"/>
      <c r="K22" s="115" t="s">
        <v>96</v>
      </c>
      <c r="L22" s="118">
        <v>45750</v>
      </c>
      <c r="M22" s="118">
        <v>1025799</v>
      </c>
    </row>
    <row r="23" spans="1:13" x14ac:dyDescent="0.2">
      <c r="J23" s="133"/>
      <c r="K23" s="115" t="s">
        <v>97</v>
      </c>
      <c r="L23" s="118">
        <v>40631</v>
      </c>
      <c r="M23" s="118">
        <v>639378</v>
      </c>
    </row>
    <row r="24" spans="1:13" x14ac:dyDescent="0.2">
      <c r="J24" s="133"/>
      <c r="K24" s="115" t="s">
        <v>98</v>
      </c>
      <c r="L24" s="118">
        <v>41980</v>
      </c>
      <c r="M24" s="118">
        <v>950437</v>
      </c>
    </row>
    <row r="25" spans="1:13" x14ac:dyDescent="0.2">
      <c r="J25" s="133"/>
      <c r="K25" s="115" t="s">
        <v>99</v>
      </c>
      <c r="L25" s="118">
        <v>31973</v>
      </c>
      <c r="M25" s="118">
        <v>749422</v>
      </c>
    </row>
    <row r="26" spans="1:13" x14ac:dyDescent="0.2">
      <c r="J26" s="133"/>
      <c r="K26" s="115" t="s">
        <v>100</v>
      </c>
      <c r="L26" s="118">
        <v>29821</v>
      </c>
      <c r="M26" s="118">
        <v>1238277</v>
      </c>
    </row>
    <row r="27" spans="1:13" x14ac:dyDescent="0.2">
      <c r="J27" s="133"/>
      <c r="K27" s="115" t="s">
        <v>101</v>
      </c>
      <c r="L27" s="118">
        <v>24668</v>
      </c>
      <c r="M27" s="118">
        <v>1025305</v>
      </c>
    </row>
    <row r="28" spans="1:13" x14ac:dyDescent="0.2">
      <c r="J28" s="133"/>
      <c r="K28" s="115" t="s">
        <v>102</v>
      </c>
      <c r="L28" s="118">
        <v>27398</v>
      </c>
      <c r="M28" s="118">
        <v>1177255</v>
      </c>
    </row>
    <row r="29" spans="1:13" x14ac:dyDescent="0.2">
      <c r="J29" s="133"/>
      <c r="K29" s="115" t="s">
        <v>103</v>
      </c>
      <c r="L29" s="118">
        <v>31059</v>
      </c>
      <c r="M29" s="118">
        <v>1940106</v>
      </c>
    </row>
    <row r="30" spans="1:13" x14ac:dyDescent="0.2">
      <c r="J30" s="133"/>
      <c r="K30" s="115" t="s">
        <v>104</v>
      </c>
      <c r="L30" s="118">
        <v>35732</v>
      </c>
      <c r="M30" s="118">
        <v>966559</v>
      </c>
    </row>
    <row r="31" spans="1:13" x14ac:dyDescent="0.2">
      <c r="J31" s="133"/>
      <c r="K31" s="115" t="s">
        <v>105</v>
      </c>
      <c r="L31" s="118">
        <v>30172</v>
      </c>
      <c r="M31" s="118">
        <v>1888104</v>
      </c>
    </row>
    <row r="32" spans="1:13" x14ac:dyDescent="0.2">
      <c r="J32" s="133"/>
      <c r="K32" s="115" t="s">
        <v>106</v>
      </c>
      <c r="L32" s="118">
        <v>26508</v>
      </c>
      <c r="M32" s="118">
        <v>848745</v>
      </c>
    </row>
    <row r="33" spans="10:13" x14ac:dyDescent="0.2">
      <c r="J33" s="133"/>
      <c r="K33" s="115" t="s">
        <v>107</v>
      </c>
      <c r="L33" s="118">
        <v>38981</v>
      </c>
      <c r="M33" s="118">
        <v>1878631</v>
      </c>
    </row>
    <row r="34" spans="10:13" x14ac:dyDescent="0.2">
      <c r="J34" s="133"/>
      <c r="K34" s="115" t="s">
        <v>108</v>
      </c>
      <c r="L34" s="118">
        <v>35577</v>
      </c>
      <c r="M34" s="118">
        <v>774022</v>
      </c>
    </row>
    <row r="35" spans="10:13" x14ac:dyDescent="0.2">
      <c r="J35" s="133"/>
      <c r="K35" s="115" t="s">
        <v>109</v>
      </c>
      <c r="L35" s="118">
        <v>34752</v>
      </c>
      <c r="M35" s="118">
        <v>800385</v>
      </c>
    </row>
    <row r="36" spans="10:13" x14ac:dyDescent="0.2">
      <c r="J36" s="133"/>
      <c r="K36" s="115" t="s">
        <v>110</v>
      </c>
      <c r="L36" s="118">
        <v>68829</v>
      </c>
      <c r="M36" s="118">
        <v>249125</v>
      </c>
    </row>
    <row r="37" spans="10:13" x14ac:dyDescent="0.2">
      <c r="J37" s="133"/>
      <c r="K37" s="115" t="s">
        <v>111</v>
      </c>
      <c r="L37" s="118">
        <v>32475</v>
      </c>
      <c r="M37" s="118">
        <v>2066601</v>
      </c>
    </row>
    <row r="38" spans="10:13" x14ac:dyDescent="0.2">
      <c r="J38" s="133"/>
      <c r="K38" s="115" t="s">
        <v>112</v>
      </c>
      <c r="L38" s="118">
        <v>25580</v>
      </c>
      <c r="M38" s="118">
        <v>1100535</v>
      </c>
    </row>
    <row r="39" spans="10:13" x14ac:dyDescent="0.2">
      <c r="J39" s="133"/>
      <c r="K39" s="115" t="s">
        <v>1152</v>
      </c>
      <c r="L39" s="118">
        <v>25560</v>
      </c>
      <c r="M39" s="118">
        <v>547101</v>
      </c>
    </row>
    <row r="40" spans="10:13" x14ac:dyDescent="0.2">
      <c r="J40" s="133"/>
      <c r="K40" s="115" t="s">
        <v>114</v>
      </c>
      <c r="L40" s="118">
        <v>26585</v>
      </c>
      <c r="M40" s="118">
        <v>738657</v>
      </c>
    </row>
    <row r="41" spans="10:13" x14ac:dyDescent="0.2">
      <c r="J41" s="133"/>
      <c r="K41" s="115" t="s">
        <v>115</v>
      </c>
      <c r="L41" s="118">
        <v>29183</v>
      </c>
      <c r="M41" s="118">
        <v>948216</v>
      </c>
    </row>
    <row r="42" spans="10:13" x14ac:dyDescent="0.2">
      <c r="J42" s="133"/>
      <c r="K42" s="115" t="s">
        <v>116</v>
      </c>
      <c r="L42" s="118">
        <v>38448</v>
      </c>
      <c r="M42" s="118">
        <v>1312214</v>
      </c>
    </row>
    <row r="43" spans="10:13" x14ac:dyDescent="0.2">
      <c r="J43" s="133"/>
      <c r="K43" s="115" t="s">
        <v>117</v>
      </c>
      <c r="L43" s="118">
        <v>30870</v>
      </c>
      <c r="M43" s="118">
        <v>950242</v>
      </c>
    </row>
    <row r="44" spans="10:13" x14ac:dyDescent="0.2">
      <c r="J44" s="133"/>
      <c r="K44" s="115" t="s">
        <v>118</v>
      </c>
      <c r="L44" s="118">
        <v>83226</v>
      </c>
      <c r="M44" s="118">
        <v>111751</v>
      </c>
    </row>
    <row r="45" spans="10:13" x14ac:dyDescent="0.2">
      <c r="J45" s="133"/>
      <c r="K45" s="115" t="s">
        <v>119</v>
      </c>
      <c r="L45" s="118">
        <v>49490</v>
      </c>
      <c r="M45" s="118">
        <v>5540810</v>
      </c>
    </row>
    <row r="46" spans="10:13" x14ac:dyDescent="0.2">
      <c r="J46" s="133"/>
      <c r="K46" s="115" t="s">
        <v>120</v>
      </c>
      <c r="L46" s="118">
        <v>57845</v>
      </c>
      <c r="M46" s="118">
        <v>633618</v>
      </c>
    </row>
    <row r="47" spans="10:13" x14ac:dyDescent="0.2">
      <c r="J47" s="133"/>
      <c r="K47" s="115" t="s">
        <v>121</v>
      </c>
      <c r="L47" s="118">
        <v>34899</v>
      </c>
      <c r="M47" s="118">
        <v>2663616</v>
      </c>
    </row>
    <row r="48" spans="10:13" x14ac:dyDescent="0.2">
      <c r="J48" s="133"/>
      <c r="K48" s="115" t="s">
        <v>122</v>
      </c>
      <c r="L48" s="118">
        <v>31221</v>
      </c>
      <c r="M48" s="118">
        <v>516167</v>
      </c>
    </row>
    <row r="49" spans="10:13" x14ac:dyDescent="0.2">
      <c r="J49" s="133"/>
      <c r="K49" s="115" t="s">
        <v>123</v>
      </c>
      <c r="L49" s="118">
        <v>33972</v>
      </c>
      <c r="M49" s="118">
        <v>2131289</v>
      </c>
    </row>
    <row r="50" spans="10:13" x14ac:dyDescent="0.2">
      <c r="J50" s="133"/>
      <c r="K50" s="115" t="s">
        <v>1153</v>
      </c>
      <c r="L50" s="118">
        <v>33452</v>
      </c>
      <c r="M50" s="118">
        <v>1565520</v>
      </c>
    </row>
    <row r="51" spans="10:13" x14ac:dyDescent="0.2">
      <c r="J51" s="133"/>
      <c r="K51" s="115" t="s">
        <v>125</v>
      </c>
      <c r="L51" s="118">
        <v>27966</v>
      </c>
      <c r="M51" s="118">
        <v>1631760</v>
      </c>
    </row>
    <row r="52" spans="10:13" x14ac:dyDescent="0.2">
      <c r="J52" s="133"/>
      <c r="K52" s="115" t="s">
        <v>126</v>
      </c>
      <c r="L52" s="118">
        <v>27196</v>
      </c>
      <c r="M52" s="118">
        <v>651668</v>
      </c>
    </row>
    <row r="53" spans="10:13" x14ac:dyDescent="0.2">
      <c r="J53" s="133"/>
      <c r="K53" s="115" t="s">
        <v>127</v>
      </c>
      <c r="L53" s="118">
        <v>27459</v>
      </c>
      <c r="M53" s="118">
        <v>1106153</v>
      </c>
    </row>
    <row r="54" spans="10:13" x14ac:dyDescent="0.2">
      <c r="J54" s="133"/>
      <c r="K54" s="115" t="s">
        <v>128</v>
      </c>
      <c r="L54" s="118">
        <v>36869</v>
      </c>
      <c r="M54" s="118">
        <v>2090972</v>
      </c>
    </row>
    <row r="55" spans="10:13" x14ac:dyDescent="0.2">
      <c r="J55" s="133"/>
      <c r="K55" s="115" t="s">
        <v>129</v>
      </c>
      <c r="L55" s="118">
        <v>25694</v>
      </c>
      <c r="M55" s="118">
        <v>560521</v>
      </c>
    </row>
    <row r="56" spans="10:13" x14ac:dyDescent="0.2">
      <c r="J56" s="133"/>
      <c r="K56" s="115" t="s">
        <v>130</v>
      </c>
      <c r="L56" s="118">
        <v>29661</v>
      </c>
      <c r="M56" s="118">
        <v>3279410</v>
      </c>
    </row>
    <row r="57" spans="10:13" x14ac:dyDescent="0.2">
      <c r="J57" s="133"/>
      <c r="K57" s="115" t="s">
        <v>131</v>
      </c>
      <c r="L57" s="118">
        <v>29678</v>
      </c>
      <c r="M57" s="118">
        <v>941910</v>
      </c>
    </row>
    <row r="58" spans="10:13" x14ac:dyDescent="0.2">
      <c r="J58" s="133"/>
      <c r="K58" s="115" t="s">
        <v>132</v>
      </c>
      <c r="L58" s="118">
        <v>32647</v>
      </c>
      <c r="M58" s="118">
        <v>2469659</v>
      </c>
    </row>
    <row r="59" spans="10:13" x14ac:dyDescent="0.2">
      <c r="J59" s="133"/>
      <c r="K59" s="115" t="s">
        <v>133</v>
      </c>
      <c r="L59" s="118">
        <v>26932</v>
      </c>
      <c r="M59" s="118">
        <v>1981318</v>
      </c>
    </row>
    <row r="60" spans="10:13" x14ac:dyDescent="0.2">
      <c r="J60" s="133"/>
      <c r="K60" s="115" t="s">
        <v>134</v>
      </c>
      <c r="L60" s="118">
        <v>68427</v>
      </c>
      <c r="M60" s="118">
        <v>385032</v>
      </c>
    </row>
    <row r="61" spans="10:13" x14ac:dyDescent="0.2">
      <c r="J61" s="133"/>
      <c r="K61" s="115" t="s">
        <v>135</v>
      </c>
      <c r="L61" s="118">
        <v>35999</v>
      </c>
      <c r="M61" s="118">
        <v>3435797</v>
      </c>
    </row>
    <row r="62" spans="10:13" x14ac:dyDescent="0.2">
      <c r="J62" s="133"/>
      <c r="K62" s="115" t="s">
        <v>136</v>
      </c>
      <c r="L62" s="118">
        <v>27282</v>
      </c>
      <c r="M62" s="118">
        <v>796261</v>
      </c>
    </row>
    <row r="63" spans="10:13" x14ac:dyDescent="0.2">
      <c r="J63" s="133"/>
      <c r="K63" s="115" t="s">
        <v>137</v>
      </c>
      <c r="L63" s="118">
        <v>27302</v>
      </c>
      <c r="M63" s="118">
        <v>864614</v>
      </c>
    </row>
    <row r="64" spans="10:13" x14ac:dyDescent="0.2">
      <c r="J64" s="133"/>
      <c r="K64" s="115" t="s">
        <v>138</v>
      </c>
      <c r="L64" s="118">
        <v>30722</v>
      </c>
      <c r="M64" s="118">
        <v>1106891</v>
      </c>
    </row>
    <row r="65" spans="10:13" x14ac:dyDescent="0.2">
      <c r="J65" s="133"/>
      <c r="K65" s="115" t="s">
        <v>1154</v>
      </c>
      <c r="L65" s="118">
        <v>41077</v>
      </c>
      <c r="M65" s="118">
        <v>767697</v>
      </c>
    </row>
    <row r="66" spans="10:13" x14ac:dyDescent="0.2">
      <c r="J66" s="133"/>
      <c r="K66" s="115" t="s">
        <v>140</v>
      </c>
      <c r="L66" s="118">
        <v>31700</v>
      </c>
      <c r="M66" s="118">
        <v>1227356</v>
      </c>
    </row>
    <row r="67" spans="10:13" x14ac:dyDescent="0.2">
      <c r="J67" s="133"/>
      <c r="K67" s="115" t="s">
        <v>141</v>
      </c>
      <c r="L67" s="118">
        <v>42916</v>
      </c>
      <c r="M67" s="118">
        <v>1072940</v>
      </c>
    </row>
    <row r="68" spans="10:13" x14ac:dyDescent="0.2">
      <c r="J68" s="133"/>
      <c r="K68" s="115" t="s">
        <v>142</v>
      </c>
      <c r="L68" s="118">
        <v>26487</v>
      </c>
      <c r="M68" s="118">
        <v>1043727</v>
      </c>
    </row>
    <row r="69" spans="10:13" x14ac:dyDescent="0.2">
      <c r="J69" s="133"/>
      <c r="K69" s="115" t="s">
        <v>143</v>
      </c>
      <c r="L69" s="118">
        <v>34098</v>
      </c>
      <c r="M69" s="118">
        <v>2723860</v>
      </c>
    </row>
    <row r="70" spans="10:13" x14ac:dyDescent="0.2">
      <c r="J70" s="133"/>
      <c r="K70" s="115" t="s">
        <v>144</v>
      </c>
      <c r="L70" s="118">
        <v>38089</v>
      </c>
      <c r="M70" s="118">
        <v>819090</v>
      </c>
    </row>
    <row r="71" spans="10:13" x14ac:dyDescent="0.2">
      <c r="J71" s="133"/>
      <c r="K71" s="115" t="s">
        <v>145</v>
      </c>
      <c r="L71" s="118">
        <v>31575</v>
      </c>
      <c r="M71" s="118">
        <v>1037949</v>
      </c>
    </row>
    <row r="72" spans="10:13" x14ac:dyDescent="0.2">
      <c r="J72" s="133"/>
      <c r="K72" s="115" t="s">
        <v>146</v>
      </c>
      <c r="L72" s="118">
        <v>82593</v>
      </c>
      <c r="M72" s="118">
        <v>7315739</v>
      </c>
    </row>
    <row r="73" spans="10:13" x14ac:dyDescent="0.2">
      <c r="J73" s="133"/>
      <c r="K73" s="115" t="s">
        <v>147</v>
      </c>
      <c r="L73" s="118">
        <v>54444</v>
      </c>
      <c r="M73" s="118">
        <v>3728035</v>
      </c>
    </row>
    <row r="74" spans="10:13" x14ac:dyDescent="0.2">
      <c r="J74" s="133"/>
      <c r="K74" s="115" t="s">
        <v>148</v>
      </c>
      <c r="L74" s="118">
        <v>36829</v>
      </c>
      <c r="M74" s="118">
        <v>132377</v>
      </c>
    </row>
    <row r="75" spans="10:13" x14ac:dyDescent="0.2">
      <c r="J75" s="133"/>
      <c r="K75" s="115" t="s">
        <v>149</v>
      </c>
      <c r="L75" s="118">
        <v>91657</v>
      </c>
      <c r="M75" s="118">
        <v>32924</v>
      </c>
    </row>
    <row r="76" spans="10:13" x14ac:dyDescent="0.2">
      <c r="J76" s="133"/>
      <c r="K76" s="115" t="s">
        <v>150</v>
      </c>
      <c r="L76" s="118">
        <v>80911</v>
      </c>
      <c r="M76" s="118">
        <v>1117381</v>
      </c>
    </row>
    <row r="77" spans="10:13" x14ac:dyDescent="0.2">
      <c r="J77" s="133"/>
      <c r="K77" s="115" t="s">
        <v>151</v>
      </c>
      <c r="L77" s="118">
        <v>97495</v>
      </c>
      <c r="M77" s="118">
        <v>34744</v>
      </c>
    </row>
    <row r="78" spans="10:13" x14ac:dyDescent="0.2">
      <c r="J78" s="133"/>
      <c r="K78" s="115" t="s">
        <v>152</v>
      </c>
      <c r="L78" s="118">
        <v>87911</v>
      </c>
      <c r="M78" s="118">
        <v>363091</v>
      </c>
    </row>
    <row r="79" spans="10:13" x14ac:dyDescent="0.2">
      <c r="J79" s="133"/>
      <c r="K79" s="115" t="s">
        <v>153</v>
      </c>
      <c r="L79" s="118">
        <v>21619</v>
      </c>
      <c r="M79" s="118">
        <v>1510328</v>
      </c>
    </row>
    <row r="80" spans="10:13" x14ac:dyDescent="0.2">
      <c r="J80" s="133"/>
      <c r="K80" s="115" t="s">
        <v>154</v>
      </c>
      <c r="L80" s="118">
        <v>21329</v>
      </c>
      <c r="M80" s="118">
        <v>304126</v>
      </c>
    </row>
    <row r="81" spans="10:10" x14ac:dyDescent="0.2">
      <c r="J81" s="133"/>
    </row>
    <row r="82" spans="10:10" x14ac:dyDescent="0.2">
      <c r="J82" s="133"/>
    </row>
    <row r="83" spans="10:10" x14ac:dyDescent="0.2">
      <c r="J83" s="133"/>
    </row>
    <row r="84" spans="10:10" x14ac:dyDescent="0.2">
      <c r="J84" s="133"/>
    </row>
    <row r="85" spans="10:10" x14ac:dyDescent="0.2">
      <c r="J85" s="133"/>
    </row>
    <row r="86" spans="10:10" x14ac:dyDescent="0.2">
      <c r="J86" s="133"/>
    </row>
    <row r="87" spans="10:10" x14ac:dyDescent="0.2">
      <c r="J87" s="133"/>
    </row>
    <row r="88" spans="10:10" x14ac:dyDescent="0.2">
      <c r="J88" s="133"/>
    </row>
    <row r="89" spans="10:10" x14ac:dyDescent="0.2">
      <c r="J89" s="133"/>
    </row>
    <row r="90" spans="10:10" x14ac:dyDescent="0.2">
      <c r="J90" s="133"/>
    </row>
    <row r="91" spans="10:10" x14ac:dyDescent="0.2">
      <c r="J91" s="133"/>
    </row>
    <row r="92" spans="10:10" x14ac:dyDescent="0.2">
      <c r="J92" s="133"/>
    </row>
    <row r="93" spans="10:10" x14ac:dyDescent="0.2">
      <c r="J93" s="133"/>
    </row>
    <row r="94" spans="10:10" x14ac:dyDescent="0.2">
      <c r="J94" s="133"/>
    </row>
    <row r="95" spans="10:10" x14ac:dyDescent="0.2">
      <c r="J95" s="133"/>
    </row>
    <row r="96" spans="10:10" x14ac:dyDescent="0.2">
      <c r="J96" s="133"/>
    </row>
    <row r="97" spans="10:10" x14ac:dyDescent="0.2">
      <c r="J97" s="133"/>
    </row>
    <row r="98" spans="10:10" x14ac:dyDescent="0.2">
      <c r="J98" s="133"/>
    </row>
    <row r="99" spans="10:10" x14ac:dyDescent="0.2">
      <c r="J99" s="133"/>
    </row>
    <row r="100" spans="10:10" x14ac:dyDescent="0.2">
      <c r="J100" s="133"/>
    </row>
    <row r="101" spans="10:10" x14ac:dyDescent="0.2">
      <c r="J101" s="133"/>
    </row>
    <row r="102" spans="10:10" x14ac:dyDescent="0.2">
      <c r="J102" s="133"/>
    </row>
    <row r="103" spans="10:10" x14ac:dyDescent="0.2">
      <c r="J103" s="133"/>
    </row>
    <row r="104" spans="10:10" x14ac:dyDescent="0.2">
      <c r="J104" s="133"/>
    </row>
    <row r="105" spans="10:10" x14ac:dyDescent="0.2">
      <c r="J105" s="133"/>
    </row>
    <row r="106" spans="10:10" x14ac:dyDescent="0.2">
      <c r="J106" s="133"/>
    </row>
    <row r="107" spans="10:10" x14ac:dyDescent="0.2">
      <c r="J107" s="133"/>
    </row>
    <row r="108" spans="10:10" x14ac:dyDescent="0.2">
      <c r="J108" s="133"/>
    </row>
    <row r="109" spans="10:10" x14ac:dyDescent="0.2">
      <c r="J109" s="133"/>
    </row>
    <row r="110" spans="10:10" x14ac:dyDescent="0.2">
      <c r="J110" s="133"/>
    </row>
    <row r="111" spans="10:10" x14ac:dyDescent="0.2">
      <c r="J111" s="133"/>
    </row>
    <row r="112" spans="10:10" x14ac:dyDescent="0.2">
      <c r="J112" s="133"/>
    </row>
    <row r="113" spans="10:10" x14ac:dyDescent="0.2">
      <c r="J113" s="133"/>
    </row>
    <row r="114" spans="10:10" x14ac:dyDescent="0.2">
      <c r="J114" s="133"/>
    </row>
    <row r="115" spans="10:10" x14ac:dyDescent="0.2">
      <c r="J115" s="133"/>
    </row>
    <row r="116" spans="10:10" x14ac:dyDescent="0.2">
      <c r="J116" s="133"/>
    </row>
    <row r="117" spans="10:10" x14ac:dyDescent="0.2">
      <c r="J117" s="133"/>
    </row>
    <row r="118" spans="10:10" x14ac:dyDescent="0.2">
      <c r="J118" s="133"/>
    </row>
    <row r="119" spans="10:10" x14ac:dyDescent="0.2">
      <c r="J119" s="133"/>
    </row>
    <row r="120" spans="10:10" x14ac:dyDescent="0.2">
      <c r="J120" s="133"/>
    </row>
    <row r="121" spans="10:10" x14ac:dyDescent="0.2">
      <c r="J121" s="133"/>
    </row>
    <row r="122" spans="10:10" x14ac:dyDescent="0.2">
      <c r="J122" s="133"/>
    </row>
    <row r="123" spans="10:10" x14ac:dyDescent="0.2">
      <c r="J123" s="133"/>
    </row>
    <row r="124" spans="10:10" x14ac:dyDescent="0.2">
      <c r="J124" s="133"/>
    </row>
    <row r="125" spans="10:10" x14ac:dyDescent="0.2">
      <c r="J125" s="133"/>
    </row>
    <row r="126" spans="10:10" x14ac:dyDescent="0.2">
      <c r="J126" s="133"/>
    </row>
    <row r="127" spans="10:10" x14ac:dyDescent="0.2">
      <c r="J127" s="133"/>
    </row>
    <row r="128" spans="10:10" x14ac:dyDescent="0.2">
      <c r="J128" s="133"/>
    </row>
    <row r="129" spans="10:10" x14ac:dyDescent="0.2">
      <c r="J129" s="133"/>
    </row>
    <row r="130" spans="10:10" x14ac:dyDescent="0.2">
      <c r="J130" s="133"/>
    </row>
    <row r="131" spans="10:10" x14ac:dyDescent="0.2">
      <c r="J131" s="133"/>
    </row>
    <row r="132" spans="10:10" x14ac:dyDescent="0.2">
      <c r="J132" s="133"/>
    </row>
    <row r="133" spans="10:10" x14ac:dyDescent="0.2">
      <c r="J133" s="133"/>
    </row>
    <row r="134" spans="10:10" x14ac:dyDescent="0.2">
      <c r="J134" s="133"/>
    </row>
    <row r="135" spans="10:10" x14ac:dyDescent="0.2">
      <c r="J135" s="133"/>
    </row>
    <row r="136" spans="10:10" x14ac:dyDescent="0.2">
      <c r="J136" s="133"/>
    </row>
    <row r="137" spans="10:10" x14ac:dyDescent="0.2">
      <c r="J137" s="133"/>
    </row>
    <row r="138" spans="10:10" x14ac:dyDescent="0.2">
      <c r="J138" s="133"/>
    </row>
    <row r="139" spans="10:10" x14ac:dyDescent="0.2">
      <c r="J139" s="133"/>
    </row>
    <row r="140" spans="10:10" x14ac:dyDescent="0.2">
      <c r="J140" s="133"/>
    </row>
    <row r="141" spans="10:10" x14ac:dyDescent="0.2">
      <c r="J141" s="133"/>
    </row>
    <row r="142" spans="10:10" x14ac:dyDescent="0.2">
      <c r="J142" s="133"/>
    </row>
    <row r="143" spans="10:10" x14ac:dyDescent="0.2">
      <c r="J143" s="133"/>
    </row>
    <row r="144" spans="10:10" x14ac:dyDescent="0.2">
      <c r="J144" s="133"/>
    </row>
    <row r="145" spans="10:10" x14ac:dyDescent="0.2">
      <c r="J145" s="133"/>
    </row>
    <row r="146" spans="10:10" x14ac:dyDescent="0.2">
      <c r="J146" s="133"/>
    </row>
    <row r="147" spans="10:10" x14ac:dyDescent="0.2">
      <c r="J147" s="133"/>
    </row>
    <row r="148" spans="10:10" x14ac:dyDescent="0.2">
      <c r="J148" s="133"/>
    </row>
    <row r="149" spans="10:10" x14ac:dyDescent="0.2">
      <c r="J149" s="133"/>
    </row>
    <row r="150" spans="10:10" x14ac:dyDescent="0.2">
      <c r="J150" s="133"/>
    </row>
    <row r="151" spans="10:10" x14ac:dyDescent="0.2">
      <c r="J151" s="133"/>
    </row>
    <row r="152" spans="10:10" x14ac:dyDescent="0.2">
      <c r="J152" s="133"/>
    </row>
    <row r="153" spans="10:10" x14ac:dyDescent="0.2">
      <c r="J153" s="133"/>
    </row>
    <row r="154" spans="10:10" x14ac:dyDescent="0.2">
      <c r="J154" s="133"/>
    </row>
    <row r="155" spans="10:10" x14ac:dyDescent="0.2">
      <c r="J155" s="133"/>
    </row>
    <row r="156" spans="10:10" x14ac:dyDescent="0.2">
      <c r="J156" s="133"/>
    </row>
    <row r="157" spans="10:10" x14ac:dyDescent="0.2">
      <c r="J157" s="133"/>
    </row>
    <row r="158" spans="10:10" x14ac:dyDescent="0.2">
      <c r="J158" s="133"/>
    </row>
    <row r="159" spans="10:10" x14ac:dyDescent="0.2">
      <c r="J159" s="133"/>
    </row>
    <row r="160" spans="10:10" x14ac:dyDescent="0.2">
      <c r="J160" s="133"/>
    </row>
    <row r="161" spans="10:10" x14ac:dyDescent="0.2">
      <c r="J161" s="133"/>
    </row>
    <row r="162" spans="10:10" x14ac:dyDescent="0.2">
      <c r="J162" s="133"/>
    </row>
    <row r="163" spans="10:10" x14ac:dyDescent="0.2">
      <c r="J163" s="133"/>
    </row>
    <row r="164" spans="10:10" x14ac:dyDescent="0.2">
      <c r="J164" s="133"/>
    </row>
    <row r="165" spans="10:10" x14ac:dyDescent="0.2">
      <c r="J165" s="133"/>
    </row>
    <row r="166" spans="10:10" x14ac:dyDescent="0.2">
      <c r="J166" s="133"/>
    </row>
    <row r="167" spans="10:10" x14ac:dyDescent="0.2">
      <c r="J167" s="133"/>
    </row>
    <row r="168" spans="10:10" x14ac:dyDescent="0.2">
      <c r="J168" s="133"/>
    </row>
    <row r="169" spans="10:10" x14ac:dyDescent="0.2">
      <c r="J169" s="133"/>
    </row>
    <row r="170" spans="10:10" x14ac:dyDescent="0.2">
      <c r="J170" s="133"/>
    </row>
    <row r="171" spans="10:10" x14ac:dyDescent="0.2">
      <c r="J171" s="133"/>
    </row>
    <row r="172" spans="10:10" x14ac:dyDescent="0.2">
      <c r="J172" s="133"/>
    </row>
    <row r="173" spans="10:10" x14ac:dyDescent="0.2">
      <c r="J173" s="133"/>
    </row>
    <row r="174" spans="10:10" x14ac:dyDescent="0.2">
      <c r="J174" s="133"/>
    </row>
    <row r="175" spans="10:10" x14ac:dyDescent="0.2">
      <c r="J175" s="133"/>
    </row>
    <row r="176" spans="10:10" x14ac:dyDescent="0.2">
      <c r="J176" s="133"/>
    </row>
    <row r="177" spans="10:10" x14ac:dyDescent="0.2">
      <c r="J177" s="133"/>
    </row>
    <row r="178" spans="10:10" x14ac:dyDescent="0.2">
      <c r="J178" s="133"/>
    </row>
    <row r="179" spans="10:10" x14ac:dyDescent="0.2">
      <c r="J179" s="133"/>
    </row>
    <row r="180" spans="10:10" x14ac:dyDescent="0.2">
      <c r="J180" s="133"/>
    </row>
    <row r="181" spans="10:10" x14ac:dyDescent="0.2">
      <c r="J181" s="133"/>
    </row>
    <row r="182" spans="10:10" x14ac:dyDescent="0.2">
      <c r="J182" s="133"/>
    </row>
    <row r="183" spans="10:10" x14ac:dyDescent="0.2">
      <c r="J183" s="133"/>
    </row>
    <row r="184" spans="10:10" x14ac:dyDescent="0.2">
      <c r="J184" s="133"/>
    </row>
    <row r="185" spans="10:10" x14ac:dyDescent="0.2">
      <c r="J185" s="133"/>
    </row>
    <row r="186" spans="10:10" x14ac:dyDescent="0.2">
      <c r="J186" s="133"/>
    </row>
    <row r="187" spans="10:10" x14ac:dyDescent="0.2">
      <c r="J187" s="133"/>
    </row>
    <row r="188" spans="10:10" x14ac:dyDescent="0.2">
      <c r="J188" s="133"/>
    </row>
    <row r="189" spans="10:10" x14ac:dyDescent="0.2">
      <c r="J189" s="133"/>
    </row>
    <row r="190" spans="10:10" x14ac:dyDescent="0.2">
      <c r="J190" s="133"/>
    </row>
    <row r="191" spans="10:10" x14ac:dyDescent="0.2">
      <c r="J191" s="133"/>
    </row>
    <row r="192" spans="10:10" x14ac:dyDescent="0.2">
      <c r="J192" s="133"/>
    </row>
    <row r="193" spans="10:10" x14ac:dyDescent="0.2">
      <c r="J193" s="133"/>
    </row>
    <row r="194" spans="10:10" x14ac:dyDescent="0.2">
      <c r="J194" s="133"/>
    </row>
    <row r="195" spans="10:10" x14ac:dyDescent="0.2">
      <c r="J195" s="133"/>
    </row>
    <row r="196" spans="10:10" x14ac:dyDescent="0.2">
      <c r="J196" s="133"/>
    </row>
    <row r="197" spans="10:10" x14ac:dyDescent="0.2">
      <c r="J197" s="133"/>
    </row>
    <row r="198" spans="10:10" x14ac:dyDescent="0.2">
      <c r="J198" s="133"/>
    </row>
    <row r="199" spans="10:10" x14ac:dyDescent="0.2">
      <c r="J199" s="133"/>
    </row>
    <row r="200" spans="10:10" x14ac:dyDescent="0.2">
      <c r="J200" s="133"/>
    </row>
    <row r="201" spans="10:10" x14ac:dyDescent="0.2">
      <c r="J201" s="133"/>
    </row>
    <row r="202" spans="10:10" x14ac:dyDescent="0.2">
      <c r="J202" s="133"/>
    </row>
    <row r="203" spans="10:10" x14ac:dyDescent="0.2">
      <c r="J203" s="133"/>
    </row>
    <row r="204" spans="10:10" x14ac:dyDescent="0.2">
      <c r="J204" s="133"/>
    </row>
    <row r="205" spans="10:10" x14ac:dyDescent="0.2">
      <c r="J205" s="133"/>
    </row>
    <row r="206" spans="10:10" x14ac:dyDescent="0.2">
      <c r="J206" s="133"/>
    </row>
    <row r="207" spans="10:10" x14ac:dyDescent="0.2">
      <c r="J207" s="133"/>
    </row>
    <row r="208" spans="10:10" x14ac:dyDescent="0.2">
      <c r="J208" s="133"/>
    </row>
    <row r="209" spans="10:10" x14ac:dyDescent="0.2">
      <c r="J209" s="133"/>
    </row>
    <row r="210" spans="10:10" x14ac:dyDescent="0.2">
      <c r="J210" s="133"/>
    </row>
    <row r="211" spans="10:10" x14ac:dyDescent="0.2">
      <c r="J211" s="133"/>
    </row>
    <row r="212" spans="10:10" x14ac:dyDescent="0.2">
      <c r="J212" s="133"/>
    </row>
    <row r="213" spans="10:10" x14ac:dyDescent="0.2">
      <c r="J213" s="133"/>
    </row>
    <row r="214" spans="10:10" x14ac:dyDescent="0.2">
      <c r="J214" s="133"/>
    </row>
    <row r="215" spans="10:10" x14ac:dyDescent="0.2">
      <c r="J215" s="133"/>
    </row>
    <row r="216" spans="10:10" x14ac:dyDescent="0.2">
      <c r="J216" s="133"/>
    </row>
    <row r="217" spans="10:10" x14ac:dyDescent="0.2">
      <c r="J217" s="133"/>
    </row>
    <row r="218" spans="10:10" x14ac:dyDescent="0.2">
      <c r="J218" s="133"/>
    </row>
    <row r="219" spans="10:10" x14ac:dyDescent="0.2">
      <c r="J219" s="133"/>
    </row>
    <row r="220" spans="10:10" x14ac:dyDescent="0.2">
      <c r="J220" s="133"/>
    </row>
    <row r="221" spans="10:10" x14ac:dyDescent="0.2">
      <c r="J221" s="133"/>
    </row>
    <row r="222" spans="10:10" x14ac:dyDescent="0.2">
      <c r="J222" s="133"/>
    </row>
    <row r="223" spans="10:10" x14ac:dyDescent="0.2">
      <c r="J223" s="133"/>
    </row>
    <row r="224" spans="10:10" x14ac:dyDescent="0.2">
      <c r="J224" s="133"/>
    </row>
    <row r="225" spans="10:10" x14ac:dyDescent="0.2">
      <c r="J225" s="133"/>
    </row>
    <row r="226" spans="10:10" x14ac:dyDescent="0.2">
      <c r="J226" s="133"/>
    </row>
    <row r="227" spans="10:10" x14ac:dyDescent="0.2">
      <c r="J227" s="133"/>
    </row>
    <row r="228" spans="10:10" x14ac:dyDescent="0.2">
      <c r="J228" s="133"/>
    </row>
    <row r="229" spans="10:10" x14ac:dyDescent="0.2">
      <c r="J229" s="133"/>
    </row>
    <row r="230" spans="10:10" x14ac:dyDescent="0.2">
      <c r="J230" s="133"/>
    </row>
    <row r="231" spans="10:10" x14ac:dyDescent="0.2">
      <c r="J231" s="133"/>
    </row>
    <row r="232" spans="10:10" x14ac:dyDescent="0.2">
      <c r="J232" s="133"/>
    </row>
    <row r="233" spans="10:10" x14ac:dyDescent="0.2">
      <c r="J233" s="133"/>
    </row>
    <row r="234" spans="10:10" x14ac:dyDescent="0.2">
      <c r="J234" s="133"/>
    </row>
    <row r="235" spans="10:10" x14ac:dyDescent="0.2">
      <c r="J235" s="133"/>
    </row>
    <row r="236" spans="10:10" x14ac:dyDescent="0.2">
      <c r="J236" s="133"/>
    </row>
    <row r="237" spans="10:10" x14ac:dyDescent="0.2">
      <c r="J237" s="133"/>
    </row>
    <row r="238" spans="10:10" x14ac:dyDescent="0.2">
      <c r="J238" s="133"/>
    </row>
    <row r="239" spans="10:10" x14ac:dyDescent="0.2">
      <c r="J239" s="133"/>
    </row>
    <row r="240" spans="10:10" x14ac:dyDescent="0.2">
      <c r="J240" s="133"/>
    </row>
    <row r="241" spans="10:10" x14ac:dyDescent="0.2">
      <c r="J241" s="133"/>
    </row>
    <row r="242" spans="10:10" x14ac:dyDescent="0.2">
      <c r="J242" s="133"/>
    </row>
    <row r="243" spans="10:10" x14ac:dyDescent="0.2">
      <c r="J243" s="133"/>
    </row>
    <row r="244" spans="10:10" x14ac:dyDescent="0.2">
      <c r="J244" s="133"/>
    </row>
    <row r="245" spans="10:10" x14ac:dyDescent="0.2">
      <c r="J245" s="133"/>
    </row>
    <row r="246" spans="10:10" x14ac:dyDescent="0.2">
      <c r="J246" s="133"/>
    </row>
    <row r="247" spans="10:10" x14ac:dyDescent="0.2">
      <c r="J247" s="133"/>
    </row>
    <row r="248" spans="10:10" x14ac:dyDescent="0.2">
      <c r="J248" s="133"/>
    </row>
    <row r="249" spans="10:10" x14ac:dyDescent="0.2">
      <c r="J249" s="133"/>
    </row>
    <row r="250" spans="10:10" x14ac:dyDescent="0.2">
      <c r="J250" s="133"/>
    </row>
    <row r="251" spans="10:10" x14ac:dyDescent="0.2">
      <c r="J251" s="133"/>
    </row>
    <row r="252" spans="10:10" x14ac:dyDescent="0.2">
      <c r="J252" s="133"/>
    </row>
    <row r="253" spans="10:10" x14ac:dyDescent="0.2">
      <c r="J253" s="133"/>
    </row>
    <row r="254" spans="10:10" x14ac:dyDescent="0.2">
      <c r="J254" s="133"/>
    </row>
    <row r="255" spans="10:10" x14ac:dyDescent="0.2">
      <c r="J255" s="133"/>
    </row>
    <row r="256" spans="10:10" x14ac:dyDescent="0.2">
      <c r="J256" s="133"/>
    </row>
    <row r="257" spans="10:10" x14ac:dyDescent="0.2">
      <c r="J257" s="133"/>
    </row>
    <row r="258" spans="10:10" x14ac:dyDescent="0.2">
      <c r="J258" s="133"/>
    </row>
    <row r="259" spans="10:10" x14ac:dyDescent="0.2">
      <c r="J259" s="133"/>
    </row>
    <row r="260" spans="10:10" x14ac:dyDescent="0.2">
      <c r="J260" s="133"/>
    </row>
    <row r="261" spans="10:10" x14ac:dyDescent="0.2">
      <c r="J261" s="133"/>
    </row>
    <row r="262" spans="10:10" x14ac:dyDescent="0.2">
      <c r="J262" s="133"/>
    </row>
    <row r="263" spans="10:10" x14ac:dyDescent="0.2">
      <c r="J263" s="133"/>
    </row>
    <row r="264" spans="10:10" x14ac:dyDescent="0.2">
      <c r="J264" s="133"/>
    </row>
    <row r="265" spans="10:10" x14ac:dyDescent="0.2">
      <c r="J265" s="133"/>
    </row>
    <row r="266" spans="10:10" x14ac:dyDescent="0.2">
      <c r="J266" s="133"/>
    </row>
    <row r="267" spans="10:10" x14ac:dyDescent="0.2">
      <c r="J267" s="133"/>
    </row>
    <row r="268" spans="10:10" x14ac:dyDescent="0.2">
      <c r="J268" s="133"/>
    </row>
    <row r="269" spans="10:10" x14ac:dyDescent="0.2">
      <c r="J269" s="133"/>
    </row>
    <row r="270" spans="10:10" x14ac:dyDescent="0.2">
      <c r="J270" s="133"/>
    </row>
    <row r="271" spans="10:10" x14ac:dyDescent="0.2">
      <c r="J271" s="133"/>
    </row>
    <row r="272" spans="10:10" x14ac:dyDescent="0.2">
      <c r="J272" s="133"/>
    </row>
    <row r="273" spans="10:10" x14ac:dyDescent="0.2">
      <c r="J273" s="133"/>
    </row>
    <row r="274" spans="10:10" x14ac:dyDescent="0.2">
      <c r="J274" s="133"/>
    </row>
    <row r="275" spans="10:10" x14ac:dyDescent="0.2">
      <c r="J275" s="133"/>
    </row>
    <row r="276" spans="10:10" x14ac:dyDescent="0.2">
      <c r="J276" s="133"/>
    </row>
    <row r="277" spans="10:10" x14ac:dyDescent="0.2">
      <c r="J277" s="133"/>
    </row>
    <row r="278" spans="10:10" x14ac:dyDescent="0.2">
      <c r="J278" s="133"/>
    </row>
    <row r="279" spans="10:10" x14ac:dyDescent="0.2">
      <c r="J279" s="133"/>
    </row>
    <row r="280" spans="10:10" x14ac:dyDescent="0.2">
      <c r="J280" s="133"/>
    </row>
    <row r="281" spans="10:10" x14ac:dyDescent="0.2">
      <c r="J281" s="133"/>
    </row>
    <row r="282" spans="10:10" x14ac:dyDescent="0.2">
      <c r="J282" s="133"/>
    </row>
    <row r="283" spans="10:10" x14ac:dyDescent="0.2">
      <c r="J283" s="133"/>
    </row>
    <row r="284" spans="10:10" x14ac:dyDescent="0.2">
      <c r="J284" s="133"/>
    </row>
    <row r="285" spans="10:10" x14ac:dyDescent="0.2">
      <c r="J285" s="133"/>
    </row>
    <row r="286" spans="10:10" x14ac:dyDescent="0.2">
      <c r="J286" s="133"/>
    </row>
    <row r="287" spans="10:10" x14ac:dyDescent="0.2">
      <c r="J287" s="133"/>
    </row>
    <row r="288" spans="10:10" x14ac:dyDescent="0.2">
      <c r="J288" s="133"/>
    </row>
    <row r="289" spans="10:10" x14ac:dyDescent="0.2">
      <c r="J289" s="133"/>
    </row>
    <row r="290" spans="10:10" x14ac:dyDescent="0.2">
      <c r="J290" s="133"/>
    </row>
    <row r="291" spans="10:10" x14ac:dyDescent="0.2">
      <c r="J291" s="133"/>
    </row>
    <row r="292" spans="10:10" x14ac:dyDescent="0.2">
      <c r="J292" s="133"/>
    </row>
    <row r="293" spans="10:10" x14ac:dyDescent="0.2">
      <c r="J293" s="133"/>
    </row>
    <row r="294" spans="10:10" x14ac:dyDescent="0.2">
      <c r="J294" s="133"/>
    </row>
    <row r="295" spans="10:10" x14ac:dyDescent="0.2">
      <c r="J295" s="133"/>
    </row>
    <row r="296" spans="10:10" x14ac:dyDescent="0.2">
      <c r="J296" s="133"/>
    </row>
    <row r="297" spans="10:10" x14ac:dyDescent="0.2">
      <c r="J297" s="133"/>
    </row>
    <row r="298" spans="10:10" x14ac:dyDescent="0.2">
      <c r="J298" s="133"/>
    </row>
    <row r="299" spans="10:10" x14ac:dyDescent="0.2">
      <c r="J299" s="133"/>
    </row>
    <row r="300" spans="10:10" x14ac:dyDescent="0.2">
      <c r="J300" s="133"/>
    </row>
    <row r="301" spans="10:10" x14ac:dyDescent="0.2">
      <c r="J301" s="133"/>
    </row>
    <row r="302" spans="10:10" x14ac:dyDescent="0.2">
      <c r="J302" s="133"/>
    </row>
    <row r="303" spans="10:10" x14ac:dyDescent="0.2">
      <c r="J303" s="133"/>
    </row>
    <row r="304" spans="10:10" x14ac:dyDescent="0.2">
      <c r="J304" s="133"/>
    </row>
    <row r="305" spans="10:10" x14ac:dyDescent="0.2">
      <c r="J305" s="133"/>
    </row>
    <row r="306" spans="10:10" x14ac:dyDescent="0.2">
      <c r="J306" s="133"/>
    </row>
    <row r="307" spans="10:10" x14ac:dyDescent="0.2">
      <c r="J307" s="133"/>
    </row>
    <row r="308" spans="10:10" x14ac:dyDescent="0.2">
      <c r="J308" s="133"/>
    </row>
    <row r="309" spans="10:10" x14ac:dyDescent="0.2">
      <c r="J309" s="133"/>
    </row>
    <row r="310" spans="10:10" x14ac:dyDescent="0.2">
      <c r="J310" s="133"/>
    </row>
    <row r="311" spans="10:10" x14ac:dyDescent="0.2">
      <c r="J311" s="133"/>
    </row>
    <row r="312" spans="10:10" x14ac:dyDescent="0.2">
      <c r="J312" s="133"/>
    </row>
    <row r="313" spans="10:10" x14ac:dyDescent="0.2">
      <c r="J313" s="133"/>
    </row>
    <row r="314" spans="10:10" x14ac:dyDescent="0.2">
      <c r="J314" s="133"/>
    </row>
    <row r="315" spans="10:10" x14ac:dyDescent="0.2">
      <c r="J315" s="133"/>
    </row>
    <row r="316" spans="10:10" x14ac:dyDescent="0.2">
      <c r="J316" s="133"/>
    </row>
    <row r="317" spans="10:10" x14ac:dyDescent="0.2">
      <c r="J317" s="133"/>
    </row>
    <row r="318" spans="10:10" x14ac:dyDescent="0.2">
      <c r="J318" s="133"/>
    </row>
    <row r="319" spans="10:10" x14ac:dyDescent="0.2">
      <c r="J319" s="133"/>
    </row>
    <row r="320" spans="10:10" x14ac:dyDescent="0.2">
      <c r="J320" s="133"/>
    </row>
    <row r="321" spans="10:10" x14ac:dyDescent="0.2">
      <c r="J321" s="133"/>
    </row>
    <row r="322" spans="10:10" x14ac:dyDescent="0.2">
      <c r="J322" s="133"/>
    </row>
    <row r="323" spans="10:10" x14ac:dyDescent="0.2">
      <c r="J323" s="133"/>
    </row>
    <row r="324" spans="10:10" x14ac:dyDescent="0.2">
      <c r="J324" s="133"/>
    </row>
    <row r="325" spans="10:10" x14ac:dyDescent="0.2">
      <c r="J325" s="133"/>
    </row>
    <row r="326" spans="10:10" x14ac:dyDescent="0.2">
      <c r="J326" s="133"/>
    </row>
    <row r="327" spans="10:10" x14ac:dyDescent="0.2">
      <c r="J327" s="133"/>
    </row>
    <row r="328" spans="10:10" x14ac:dyDescent="0.2">
      <c r="J328" s="133"/>
    </row>
    <row r="329" spans="10:10" x14ac:dyDescent="0.2">
      <c r="J329" s="133"/>
    </row>
    <row r="330" spans="10:10" x14ac:dyDescent="0.2">
      <c r="J330" s="133"/>
    </row>
    <row r="331" spans="10:10" x14ac:dyDescent="0.2">
      <c r="J331" s="133"/>
    </row>
    <row r="332" spans="10:10" x14ac:dyDescent="0.2">
      <c r="J332" s="133"/>
    </row>
    <row r="333" spans="10:10" x14ac:dyDescent="0.2">
      <c r="J333" s="133"/>
    </row>
    <row r="334" spans="10:10" x14ac:dyDescent="0.2">
      <c r="J334" s="133"/>
    </row>
    <row r="335" spans="10:10" x14ac:dyDescent="0.2">
      <c r="J335" s="133"/>
    </row>
    <row r="336" spans="10:10" x14ac:dyDescent="0.2">
      <c r="J336" s="133"/>
    </row>
    <row r="337" spans="10:10" x14ac:dyDescent="0.2">
      <c r="J337" s="133"/>
    </row>
    <row r="338" spans="10:10" x14ac:dyDescent="0.2">
      <c r="J338" s="133"/>
    </row>
    <row r="339" spans="10:10" x14ac:dyDescent="0.2">
      <c r="J339" s="133"/>
    </row>
    <row r="340" spans="10:10" x14ac:dyDescent="0.2">
      <c r="J340" s="133"/>
    </row>
    <row r="341" spans="10:10" x14ac:dyDescent="0.2">
      <c r="J341" s="133"/>
    </row>
    <row r="342" spans="10:10" x14ac:dyDescent="0.2">
      <c r="J342" s="133"/>
    </row>
    <row r="343" spans="10:10" x14ac:dyDescent="0.2">
      <c r="J343" s="133"/>
    </row>
    <row r="344" spans="10:10" x14ac:dyDescent="0.2">
      <c r="J344" s="133"/>
    </row>
    <row r="345" spans="10:10" x14ac:dyDescent="0.2">
      <c r="J345" s="133"/>
    </row>
    <row r="346" spans="10:10" x14ac:dyDescent="0.2">
      <c r="J346" s="133"/>
    </row>
    <row r="347" spans="10:10" x14ac:dyDescent="0.2">
      <c r="J347" s="133"/>
    </row>
    <row r="348" spans="10:10" x14ac:dyDescent="0.2">
      <c r="J348" s="133"/>
    </row>
    <row r="349" spans="10:10" x14ac:dyDescent="0.2">
      <c r="J349" s="133"/>
    </row>
    <row r="350" spans="10:10" x14ac:dyDescent="0.2">
      <c r="J350" s="133"/>
    </row>
    <row r="351" spans="10:10" x14ac:dyDescent="0.2">
      <c r="J351" s="133"/>
    </row>
    <row r="352" spans="10:10" x14ac:dyDescent="0.2">
      <c r="J352" s="133"/>
    </row>
    <row r="353" spans="10:10" x14ac:dyDescent="0.2">
      <c r="J353" s="133"/>
    </row>
    <row r="354" spans="10:10" x14ac:dyDescent="0.2">
      <c r="J354" s="133"/>
    </row>
    <row r="355" spans="10:10" x14ac:dyDescent="0.2">
      <c r="J355" s="133"/>
    </row>
    <row r="356" spans="10:10" x14ac:dyDescent="0.2">
      <c r="J356" s="133"/>
    </row>
    <row r="357" spans="10:10" x14ac:dyDescent="0.2">
      <c r="J357" s="133"/>
    </row>
    <row r="358" spans="10:10" x14ac:dyDescent="0.2">
      <c r="J358" s="133"/>
    </row>
    <row r="359" spans="10:10" x14ac:dyDescent="0.2">
      <c r="J359" s="133"/>
    </row>
    <row r="360" spans="10:10" x14ac:dyDescent="0.2">
      <c r="J360" s="133"/>
    </row>
    <row r="361" spans="10:10" x14ac:dyDescent="0.2">
      <c r="J361" s="133"/>
    </row>
    <row r="362" spans="10:10" x14ac:dyDescent="0.2">
      <c r="J362" s="133"/>
    </row>
    <row r="363" spans="10:10" x14ac:dyDescent="0.2">
      <c r="J363" s="133"/>
    </row>
    <row r="364" spans="10:10" x14ac:dyDescent="0.2">
      <c r="J364" s="133"/>
    </row>
    <row r="365" spans="10:10" x14ac:dyDescent="0.2">
      <c r="J365" s="133"/>
    </row>
    <row r="366" spans="10:10" x14ac:dyDescent="0.2">
      <c r="J366" s="133"/>
    </row>
    <row r="367" spans="10:10" x14ac:dyDescent="0.2">
      <c r="J367" s="133"/>
    </row>
    <row r="368" spans="10:10" x14ac:dyDescent="0.2">
      <c r="J368" s="133"/>
    </row>
    <row r="369" spans="10:10" x14ac:dyDescent="0.2">
      <c r="J369" s="133"/>
    </row>
    <row r="370" spans="10:10" x14ac:dyDescent="0.2">
      <c r="J370" s="133"/>
    </row>
    <row r="371" spans="10:10" x14ac:dyDescent="0.2">
      <c r="J371" s="133"/>
    </row>
    <row r="372" spans="10:10" x14ac:dyDescent="0.2">
      <c r="J372" s="133"/>
    </row>
    <row r="373" spans="10:10" x14ac:dyDescent="0.2">
      <c r="J373" s="133"/>
    </row>
    <row r="374" spans="10:10" x14ac:dyDescent="0.2">
      <c r="J374" s="133"/>
    </row>
    <row r="375" spans="10:10" x14ac:dyDescent="0.2">
      <c r="J375" s="133"/>
    </row>
    <row r="376" spans="10:10" x14ac:dyDescent="0.2">
      <c r="J376" s="133"/>
    </row>
    <row r="377" spans="10:10" x14ac:dyDescent="0.2">
      <c r="J377" s="133"/>
    </row>
    <row r="378" spans="10:10" x14ac:dyDescent="0.2">
      <c r="J378" s="133"/>
    </row>
    <row r="379" spans="10:10" x14ac:dyDescent="0.2">
      <c r="J379" s="133"/>
    </row>
    <row r="380" spans="10:10" x14ac:dyDescent="0.2">
      <c r="J380" s="133"/>
    </row>
    <row r="381" spans="10:10" x14ac:dyDescent="0.2">
      <c r="J381" s="133"/>
    </row>
    <row r="382" spans="10:10" x14ac:dyDescent="0.2">
      <c r="J382" s="133"/>
    </row>
    <row r="383" spans="10:10" x14ac:dyDescent="0.2">
      <c r="J383" s="133"/>
    </row>
    <row r="384" spans="10:10" x14ac:dyDescent="0.2">
      <c r="J384" s="133"/>
    </row>
    <row r="385" spans="10:10" x14ac:dyDescent="0.2">
      <c r="J385" s="133"/>
    </row>
    <row r="386" spans="10:10" x14ac:dyDescent="0.2">
      <c r="J386" s="133"/>
    </row>
    <row r="387" spans="10:10" x14ac:dyDescent="0.2">
      <c r="J387" s="133"/>
    </row>
    <row r="388" spans="10:10" x14ac:dyDescent="0.2">
      <c r="J388" s="133"/>
    </row>
    <row r="389" spans="10:10" x14ac:dyDescent="0.2">
      <c r="J389" s="133"/>
    </row>
    <row r="390" spans="10:10" x14ac:dyDescent="0.2">
      <c r="J390" s="133"/>
    </row>
    <row r="391" spans="10:10" x14ac:dyDescent="0.2">
      <c r="J391" s="133"/>
    </row>
    <row r="392" spans="10:10" x14ac:dyDescent="0.2">
      <c r="J392" s="133"/>
    </row>
    <row r="393" spans="10:10" x14ac:dyDescent="0.2">
      <c r="J393" s="133"/>
    </row>
    <row r="394" spans="10:10" x14ac:dyDescent="0.2">
      <c r="J394" s="133"/>
    </row>
    <row r="395" spans="10:10" x14ac:dyDescent="0.2">
      <c r="J395" s="133"/>
    </row>
    <row r="396" spans="10:10" x14ac:dyDescent="0.2">
      <c r="J396" s="133"/>
    </row>
    <row r="397" spans="10:10" x14ac:dyDescent="0.2">
      <c r="J397" s="133"/>
    </row>
    <row r="398" spans="10:10" x14ac:dyDescent="0.2">
      <c r="J398" s="133"/>
    </row>
    <row r="399" spans="10:10" x14ac:dyDescent="0.2">
      <c r="J399" s="133"/>
    </row>
    <row r="400" spans="10:10" x14ac:dyDescent="0.2">
      <c r="J400" s="133"/>
    </row>
    <row r="401" spans="10:10" x14ac:dyDescent="0.2">
      <c r="J401" s="133"/>
    </row>
    <row r="402" spans="10:10" x14ac:dyDescent="0.2">
      <c r="J402" s="133"/>
    </row>
    <row r="403" spans="10:10" x14ac:dyDescent="0.2">
      <c r="J403" s="133"/>
    </row>
    <row r="404" spans="10:10" x14ac:dyDescent="0.2">
      <c r="J404" s="133"/>
    </row>
    <row r="405" spans="10:10" x14ac:dyDescent="0.2">
      <c r="J405" s="133"/>
    </row>
    <row r="406" spans="10:10" x14ac:dyDescent="0.2">
      <c r="J406" s="133"/>
    </row>
    <row r="407" spans="10:10" x14ac:dyDescent="0.2">
      <c r="J407" s="133"/>
    </row>
    <row r="408" spans="10:10" x14ac:dyDescent="0.2">
      <c r="J408" s="133"/>
    </row>
    <row r="409" spans="10:10" x14ac:dyDescent="0.2">
      <c r="J409" s="133"/>
    </row>
    <row r="410" spans="10:10" x14ac:dyDescent="0.2">
      <c r="J410" s="133"/>
    </row>
    <row r="411" spans="10:10" x14ac:dyDescent="0.2">
      <c r="J411" s="133"/>
    </row>
    <row r="412" spans="10:10" x14ac:dyDescent="0.2">
      <c r="J412" s="133"/>
    </row>
    <row r="413" spans="10:10" x14ac:dyDescent="0.2">
      <c r="J413" s="133"/>
    </row>
    <row r="414" spans="10:10" x14ac:dyDescent="0.2">
      <c r="J414" s="133"/>
    </row>
    <row r="415" spans="10:10" x14ac:dyDescent="0.2">
      <c r="J415" s="133"/>
    </row>
    <row r="416" spans="10:10" x14ac:dyDescent="0.2">
      <c r="J416" s="133"/>
    </row>
    <row r="417" spans="10:10" x14ac:dyDescent="0.2">
      <c r="J417" s="133"/>
    </row>
    <row r="418" spans="10:10" x14ac:dyDescent="0.2">
      <c r="J418" s="133"/>
    </row>
    <row r="419" spans="10:10" x14ac:dyDescent="0.2">
      <c r="J419" s="133"/>
    </row>
    <row r="420" spans="10:10" x14ac:dyDescent="0.2">
      <c r="J420" s="133"/>
    </row>
    <row r="421" spans="10:10" x14ac:dyDescent="0.2">
      <c r="J421" s="133"/>
    </row>
    <row r="422" spans="10:10" x14ac:dyDescent="0.2">
      <c r="J422" s="133"/>
    </row>
    <row r="423" spans="10:10" x14ac:dyDescent="0.2">
      <c r="J423" s="133"/>
    </row>
    <row r="424" spans="10:10" x14ac:dyDescent="0.2">
      <c r="J424" s="133"/>
    </row>
    <row r="425" spans="10:10" x14ac:dyDescent="0.2">
      <c r="J425" s="133"/>
    </row>
    <row r="426" spans="10:10" x14ac:dyDescent="0.2">
      <c r="J426" s="133"/>
    </row>
    <row r="427" spans="10:10" x14ac:dyDescent="0.2">
      <c r="J427" s="133"/>
    </row>
    <row r="428" spans="10:10" x14ac:dyDescent="0.2">
      <c r="J428" s="133"/>
    </row>
    <row r="429" spans="10:10" x14ac:dyDescent="0.2">
      <c r="J429" s="133"/>
    </row>
    <row r="430" spans="10:10" x14ac:dyDescent="0.2">
      <c r="J430" s="133"/>
    </row>
    <row r="431" spans="10:10" x14ac:dyDescent="0.2">
      <c r="J431" s="133"/>
    </row>
    <row r="432" spans="10:10" x14ac:dyDescent="0.2">
      <c r="J432" s="133"/>
    </row>
    <row r="433" spans="10:10" x14ac:dyDescent="0.2">
      <c r="J433" s="133"/>
    </row>
    <row r="434" spans="10:10" x14ac:dyDescent="0.2">
      <c r="J434" s="133"/>
    </row>
    <row r="435" spans="10:10" x14ac:dyDescent="0.2">
      <c r="J435" s="133"/>
    </row>
    <row r="436" spans="10:10" x14ac:dyDescent="0.2">
      <c r="J436" s="133"/>
    </row>
    <row r="437" spans="10:10" x14ac:dyDescent="0.2">
      <c r="J437" s="133"/>
    </row>
    <row r="438" spans="10:10" x14ac:dyDescent="0.2">
      <c r="J438" s="133"/>
    </row>
    <row r="439" spans="10:10" x14ac:dyDescent="0.2">
      <c r="J439" s="133"/>
    </row>
    <row r="440" spans="10:10" x14ac:dyDescent="0.2">
      <c r="J440" s="133"/>
    </row>
    <row r="441" spans="10:10" x14ac:dyDescent="0.2">
      <c r="J441" s="133"/>
    </row>
    <row r="442" spans="10:10" x14ac:dyDescent="0.2">
      <c r="J442" s="133"/>
    </row>
    <row r="443" spans="10:10" x14ac:dyDescent="0.2">
      <c r="J443" s="133"/>
    </row>
    <row r="444" spans="10:10" x14ac:dyDescent="0.2">
      <c r="J444" s="133"/>
    </row>
    <row r="445" spans="10:10" x14ac:dyDescent="0.2">
      <c r="J445" s="133"/>
    </row>
    <row r="446" spans="10:10" x14ac:dyDescent="0.2">
      <c r="J446" s="133"/>
    </row>
    <row r="447" spans="10:10" x14ac:dyDescent="0.2">
      <c r="J447" s="133"/>
    </row>
    <row r="448" spans="10:10" x14ac:dyDescent="0.2">
      <c r="J448" s="133"/>
    </row>
    <row r="449" spans="10:10" x14ac:dyDescent="0.2">
      <c r="J449" s="133"/>
    </row>
    <row r="450" spans="10:10" x14ac:dyDescent="0.2">
      <c r="J450" s="133"/>
    </row>
    <row r="451" spans="10:10" x14ac:dyDescent="0.2">
      <c r="J451" s="133"/>
    </row>
    <row r="452" spans="10:10" x14ac:dyDescent="0.2">
      <c r="J452" s="133"/>
    </row>
    <row r="453" spans="10:10" x14ac:dyDescent="0.2">
      <c r="J453" s="133"/>
    </row>
    <row r="454" spans="10:10" x14ac:dyDescent="0.2">
      <c r="J454" s="133"/>
    </row>
    <row r="455" spans="10:10" x14ac:dyDescent="0.2">
      <c r="J455" s="133"/>
    </row>
    <row r="456" spans="10:10" x14ac:dyDescent="0.2">
      <c r="J456" s="133"/>
    </row>
    <row r="457" spans="10:10" x14ac:dyDescent="0.2">
      <c r="J457" s="133"/>
    </row>
    <row r="458" spans="10:10" x14ac:dyDescent="0.2">
      <c r="J458" s="133"/>
    </row>
    <row r="459" spans="10:10" x14ac:dyDescent="0.2">
      <c r="J459" s="133"/>
    </row>
    <row r="460" spans="10:10" x14ac:dyDescent="0.2">
      <c r="J460" s="133"/>
    </row>
    <row r="461" spans="10:10" x14ac:dyDescent="0.2">
      <c r="J461" s="133"/>
    </row>
    <row r="462" spans="10:10" x14ac:dyDescent="0.2">
      <c r="J462" s="133"/>
    </row>
    <row r="463" spans="10:10" x14ac:dyDescent="0.2">
      <c r="J463" s="133"/>
    </row>
    <row r="464" spans="10:10" x14ac:dyDescent="0.2">
      <c r="J464" s="133"/>
    </row>
    <row r="465" spans="10:10" x14ac:dyDescent="0.2">
      <c r="J465" s="133"/>
    </row>
    <row r="466" spans="10:10" x14ac:dyDescent="0.2">
      <c r="J466" s="133"/>
    </row>
    <row r="467" spans="10:10" x14ac:dyDescent="0.2">
      <c r="J467" s="133"/>
    </row>
    <row r="468" spans="10:10" x14ac:dyDescent="0.2">
      <c r="J468" s="133"/>
    </row>
    <row r="469" spans="10:10" x14ac:dyDescent="0.2">
      <c r="J469" s="133"/>
    </row>
    <row r="470" spans="10:10" x14ac:dyDescent="0.2">
      <c r="J470" s="133"/>
    </row>
    <row r="471" spans="10:10" x14ac:dyDescent="0.2">
      <c r="J471" s="133"/>
    </row>
    <row r="472" spans="10:10" x14ac:dyDescent="0.2">
      <c r="J472" s="133"/>
    </row>
    <row r="473" spans="10:10" x14ac:dyDescent="0.2">
      <c r="J473" s="133"/>
    </row>
    <row r="474" spans="10:10" x14ac:dyDescent="0.2">
      <c r="J474" s="133"/>
    </row>
    <row r="475" spans="10:10" x14ac:dyDescent="0.2">
      <c r="J475" s="133"/>
    </row>
    <row r="476" spans="10:10" x14ac:dyDescent="0.2">
      <c r="J476" s="133"/>
    </row>
    <row r="477" spans="10:10" x14ac:dyDescent="0.2">
      <c r="J477" s="133"/>
    </row>
    <row r="478" spans="10:10" x14ac:dyDescent="0.2">
      <c r="J478" s="133"/>
    </row>
    <row r="479" spans="10:10" x14ac:dyDescent="0.2">
      <c r="J479" s="133"/>
    </row>
    <row r="480" spans="10:10" x14ac:dyDescent="0.2">
      <c r="J480" s="133"/>
    </row>
    <row r="481" spans="10:10" x14ac:dyDescent="0.2">
      <c r="J481" s="133"/>
    </row>
    <row r="482" spans="10:10" x14ac:dyDescent="0.2">
      <c r="J482" s="133"/>
    </row>
    <row r="483" spans="10:10" x14ac:dyDescent="0.2">
      <c r="J483" s="133"/>
    </row>
    <row r="484" spans="10:10" x14ac:dyDescent="0.2">
      <c r="J484" s="133"/>
    </row>
    <row r="485" spans="10:10" x14ac:dyDescent="0.2">
      <c r="J485" s="133"/>
    </row>
    <row r="486" spans="10:10" x14ac:dyDescent="0.2">
      <c r="J486" s="133"/>
    </row>
    <row r="487" spans="10:10" x14ac:dyDescent="0.2">
      <c r="J487" s="133"/>
    </row>
    <row r="488" spans="10:10" x14ac:dyDescent="0.2">
      <c r="J488" s="133"/>
    </row>
    <row r="489" spans="10:10" x14ac:dyDescent="0.2">
      <c r="J489" s="133"/>
    </row>
    <row r="490" spans="10:10" x14ac:dyDescent="0.2">
      <c r="J490" s="133"/>
    </row>
    <row r="491" spans="10:10" x14ac:dyDescent="0.2">
      <c r="J491" s="133"/>
    </row>
    <row r="492" spans="10:10" x14ac:dyDescent="0.2">
      <c r="J492" s="133"/>
    </row>
    <row r="493" spans="10:10" x14ac:dyDescent="0.2">
      <c r="J493" s="133"/>
    </row>
    <row r="494" spans="10:10" x14ac:dyDescent="0.2">
      <c r="J494" s="133"/>
    </row>
    <row r="495" spans="10:10" x14ac:dyDescent="0.2">
      <c r="J495" s="133"/>
    </row>
    <row r="496" spans="10:10" x14ac:dyDescent="0.2">
      <c r="J496" s="133"/>
    </row>
    <row r="497" spans="10:10" x14ac:dyDescent="0.2">
      <c r="J497" s="133"/>
    </row>
    <row r="498" spans="10:10" x14ac:dyDescent="0.2">
      <c r="J498" s="133"/>
    </row>
    <row r="499" spans="10:10" x14ac:dyDescent="0.2">
      <c r="J499" s="133"/>
    </row>
    <row r="500" spans="10:10" x14ac:dyDescent="0.2">
      <c r="J500" s="133"/>
    </row>
    <row r="501" spans="10:10" x14ac:dyDescent="0.2">
      <c r="J501" s="133"/>
    </row>
    <row r="502" spans="10:10" x14ac:dyDescent="0.2">
      <c r="J502" s="133"/>
    </row>
    <row r="503" spans="10:10" x14ac:dyDescent="0.2">
      <c r="J503" s="133"/>
    </row>
    <row r="504" spans="10:10" x14ac:dyDescent="0.2">
      <c r="J504" s="133"/>
    </row>
    <row r="505" spans="10:10" x14ac:dyDescent="0.2">
      <c r="J505" s="133"/>
    </row>
    <row r="506" spans="10:10" x14ac:dyDescent="0.2">
      <c r="J506" s="133"/>
    </row>
    <row r="507" spans="10:10" x14ac:dyDescent="0.2">
      <c r="J507" s="133"/>
    </row>
    <row r="508" spans="10:10" x14ac:dyDescent="0.2">
      <c r="J508" s="133"/>
    </row>
    <row r="509" spans="10:10" x14ac:dyDescent="0.2">
      <c r="J509" s="133"/>
    </row>
    <row r="510" spans="10:10" x14ac:dyDescent="0.2">
      <c r="J510" s="133"/>
    </row>
    <row r="511" spans="10:10" x14ac:dyDescent="0.2">
      <c r="J511" s="133"/>
    </row>
    <row r="512" spans="10:10" x14ac:dyDescent="0.2">
      <c r="J512" s="133"/>
    </row>
    <row r="513" spans="10:10" x14ac:dyDescent="0.2">
      <c r="J513" s="133"/>
    </row>
    <row r="514" spans="10:10" x14ac:dyDescent="0.2">
      <c r="J514" s="133"/>
    </row>
    <row r="515" spans="10:10" x14ac:dyDescent="0.2">
      <c r="J515" s="133"/>
    </row>
    <row r="516" spans="10:10" x14ac:dyDescent="0.2">
      <c r="J516" s="133"/>
    </row>
    <row r="517" spans="10:10" x14ac:dyDescent="0.2">
      <c r="J517" s="133"/>
    </row>
    <row r="518" spans="10:10" x14ac:dyDescent="0.2">
      <c r="J518" s="133"/>
    </row>
    <row r="519" spans="10:10" x14ac:dyDescent="0.2">
      <c r="J519" s="133"/>
    </row>
    <row r="520" spans="10:10" x14ac:dyDescent="0.2">
      <c r="J520" s="133"/>
    </row>
    <row r="521" spans="10:10" x14ac:dyDescent="0.2">
      <c r="J521" s="133"/>
    </row>
    <row r="522" spans="10:10" x14ac:dyDescent="0.2">
      <c r="J522" s="133"/>
    </row>
    <row r="523" spans="10:10" x14ac:dyDescent="0.2">
      <c r="J523" s="133"/>
    </row>
    <row r="524" spans="10:10" x14ac:dyDescent="0.2">
      <c r="J524" s="133"/>
    </row>
    <row r="525" spans="10:10" x14ac:dyDescent="0.2">
      <c r="J525" s="133"/>
    </row>
    <row r="526" spans="10:10" x14ac:dyDescent="0.2">
      <c r="J526" s="133"/>
    </row>
    <row r="527" spans="10:10" x14ac:dyDescent="0.2">
      <c r="J527" s="133"/>
    </row>
    <row r="528" spans="10:10" x14ac:dyDescent="0.2">
      <c r="J528" s="133"/>
    </row>
    <row r="529" spans="10:10" x14ac:dyDescent="0.2">
      <c r="J529" s="133"/>
    </row>
    <row r="530" spans="10:10" x14ac:dyDescent="0.2">
      <c r="J530" s="133"/>
    </row>
    <row r="531" spans="10:10" x14ac:dyDescent="0.2">
      <c r="J531" s="133"/>
    </row>
    <row r="532" spans="10:10" x14ac:dyDescent="0.2">
      <c r="J532" s="133"/>
    </row>
    <row r="533" spans="10:10" x14ac:dyDescent="0.2">
      <c r="J533" s="133"/>
    </row>
    <row r="534" spans="10:10" x14ac:dyDescent="0.2">
      <c r="J534" s="133"/>
    </row>
    <row r="535" spans="10:10" x14ac:dyDescent="0.2">
      <c r="J535" s="133"/>
    </row>
    <row r="536" spans="10:10" x14ac:dyDescent="0.2">
      <c r="J536" s="133"/>
    </row>
    <row r="537" spans="10:10" x14ac:dyDescent="0.2">
      <c r="J537" s="133"/>
    </row>
    <row r="538" spans="10:10" x14ac:dyDescent="0.2">
      <c r="J538" s="133"/>
    </row>
    <row r="539" spans="10:10" x14ac:dyDescent="0.2">
      <c r="J539" s="133"/>
    </row>
    <row r="540" spans="10:10" x14ac:dyDescent="0.2">
      <c r="J540" s="133"/>
    </row>
    <row r="541" spans="10:10" x14ac:dyDescent="0.2">
      <c r="J541" s="133"/>
    </row>
    <row r="542" spans="10:10" x14ac:dyDescent="0.2">
      <c r="J542" s="133"/>
    </row>
    <row r="543" spans="10:10" x14ac:dyDescent="0.2">
      <c r="J543" s="133"/>
    </row>
    <row r="544" spans="10:10" x14ac:dyDescent="0.2">
      <c r="J544" s="133"/>
    </row>
    <row r="545" spans="10:10" x14ac:dyDescent="0.2">
      <c r="J545" s="133"/>
    </row>
    <row r="546" spans="10:10" x14ac:dyDescent="0.2">
      <c r="J546" s="133"/>
    </row>
    <row r="547" spans="10:10" x14ac:dyDescent="0.2">
      <c r="J547" s="133"/>
    </row>
    <row r="548" spans="10:10" x14ac:dyDescent="0.2">
      <c r="J548" s="133"/>
    </row>
    <row r="549" spans="10:10" x14ac:dyDescent="0.2">
      <c r="J549" s="133"/>
    </row>
    <row r="550" spans="10:10" x14ac:dyDescent="0.2">
      <c r="J550" s="133"/>
    </row>
    <row r="551" spans="10:10" x14ac:dyDescent="0.2">
      <c r="J551" s="133"/>
    </row>
    <row r="552" spans="10:10" x14ac:dyDescent="0.2">
      <c r="J552" s="133"/>
    </row>
    <row r="553" spans="10:10" x14ac:dyDescent="0.2">
      <c r="J553" s="133"/>
    </row>
    <row r="554" spans="10:10" x14ac:dyDescent="0.2">
      <c r="J554" s="133"/>
    </row>
    <row r="555" spans="10:10" x14ac:dyDescent="0.2">
      <c r="J555" s="133"/>
    </row>
    <row r="556" spans="10:10" x14ac:dyDescent="0.2">
      <c r="J556" s="133"/>
    </row>
    <row r="557" spans="10:10" x14ac:dyDescent="0.2">
      <c r="J557" s="133"/>
    </row>
    <row r="558" spans="10:10" x14ac:dyDescent="0.2">
      <c r="J558" s="133"/>
    </row>
    <row r="559" spans="10:10" x14ac:dyDescent="0.2">
      <c r="J559" s="133"/>
    </row>
    <row r="560" spans="10:10" x14ac:dyDescent="0.2">
      <c r="J560" s="133"/>
    </row>
    <row r="561" spans="10:10" x14ac:dyDescent="0.2">
      <c r="J561" s="133"/>
    </row>
    <row r="562" spans="10:10" x14ac:dyDescent="0.2">
      <c r="J562" s="133"/>
    </row>
    <row r="563" spans="10:10" x14ac:dyDescent="0.2">
      <c r="J563" s="133"/>
    </row>
    <row r="564" spans="10:10" x14ac:dyDescent="0.2">
      <c r="J564" s="133"/>
    </row>
    <row r="565" spans="10:10" x14ac:dyDescent="0.2">
      <c r="J565" s="133"/>
    </row>
    <row r="566" spans="10:10" x14ac:dyDescent="0.2">
      <c r="J566" s="133"/>
    </row>
    <row r="567" spans="10:10" x14ac:dyDescent="0.2">
      <c r="J567" s="133"/>
    </row>
    <row r="568" spans="10:10" x14ac:dyDescent="0.2">
      <c r="J568" s="133"/>
    </row>
    <row r="569" spans="10:10" x14ac:dyDescent="0.2">
      <c r="J569" s="133"/>
    </row>
    <row r="570" spans="10:10" x14ac:dyDescent="0.2">
      <c r="J570" s="133"/>
    </row>
    <row r="571" spans="10:10" x14ac:dyDescent="0.2">
      <c r="J571" s="133"/>
    </row>
    <row r="572" spans="10:10" x14ac:dyDescent="0.2">
      <c r="J572" s="133"/>
    </row>
    <row r="573" spans="10:10" x14ac:dyDescent="0.2">
      <c r="J573" s="133"/>
    </row>
    <row r="574" spans="10:10" x14ac:dyDescent="0.2">
      <c r="J574" s="133"/>
    </row>
    <row r="575" spans="10:10" x14ac:dyDescent="0.2">
      <c r="J575" s="133"/>
    </row>
    <row r="576" spans="10:10" x14ac:dyDescent="0.2">
      <c r="J576" s="133"/>
    </row>
    <row r="577" spans="10:10" x14ac:dyDescent="0.2">
      <c r="J577" s="133"/>
    </row>
    <row r="578" spans="10:10" x14ac:dyDescent="0.2">
      <c r="J578" s="133"/>
    </row>
    <row r="579" spans="10:10" x14ac:dyDescent="0.2">
      <c r="J579" s="133"/>
    </row>
    <row r="580" spans="10:10" x14ac:dyDescent="0.2">
      <c r="J580" s="133"/>
    </row>
    <row r="581" spans="10:10" x14ac:dyDescent="0.2">
      <c r="J581" s="133"/>
    </row>
    <row r="582" spans="10:10" x14ac:dyDescent="0.2">
      <c r="J582" s="133"/>
    </row>
    <row r="583" spans="10:10" x14ac:dyDescent="0.2">
      <c r="J583" s="133"/>
    </row>
    <row r="584" spans="10:10" x14ac:dyDescent="0.2">
      <c r="J584" s="133"/>
    </row>
    <row r="585" spans="10:10" x14ac:dyDescent="0.2">
      <c r="J585" s="133"/>
    </row>
    <row r="586" spans="10:10" x14ac:dyDescent="0.2">
      <c r="J586" s="133"/>
    </row>
    <row r="587" spans="10:10" x14ac:dyDescent="0.2">
      <c r="J587" s="133"/>
    </row>
    <row r="588" spans="10:10" x14ac:dyDescent="0.2">
      <c r="J588" s="133"/>
    </row>
    <row r="589" spans="10:10" x14ac:dyDescent="0.2">
      <c r="J589" s="133"/>
    </row>
    <row r="590" spans="10:10" x14ac:dyDescent="0.2">
      <c r="J590" s="133"/>
    </row>
    <row r="591" spans="10:10" x14ac:dyDescent="0.2">
      <c r="J591" s="133"/>
    </row>
    <row r="592" spans="10:10" x14ac:dyDescent="0.2">
      <c r="J592" s="133"/>
    </row>
    <row r="593" spans="10:10" x14ac:dyDescent="0.2">
      <c r="J593" s="133"/>
    </row>
    <row r="594" spans="10:10" x14ac:dyDescent="0.2">
      <c r="J594" s="133"/>
    </row>
    <row r="595" spans="10:10" x14ac:dyDescent="0.2">
      <c r="J595" s="133"/>
    </row>
    <row r="596" spans="10:10" x14ac:dyDescent="0.2">
      <c r="J596" s="133"/>
    </row>
    <row r="597" spans="10:10" x14ac:dyDescent="0.2">
      <c r="J597" s="133"/>
    </row>
    <row r="598" spans="10:10" x14ac:dyDescent="0.2">
      <c r="J598" s="133"/>
    </row>
    <row r="599" spans="10:10" x14ac:dyDescent="0.2">
      <c r="J599" s="133"/>
    </row>
    <row r="600" spans="10:10" x14ac:dyDescent="0.2">
      <c r="J600" s="133"/>
    </row>
    <row r="601" spans="10:10" x14ac:dyDescent="0.2">
      <c r="J601" s="133"/>
    </row>
    <row r="602" spans="10:10" x14ac:dyDescent="0.2">
      <c r="J602" s="133"/>
    </row>
    <row r="603" spans="10:10" x14ac:dyDescent="0.2">
      <c r="J603" s="133"/>
    </row>
    <row r="604" spans="10:10" x14ac:dyDescent="0.2">
      <c r="J604" s="133"/>
    </row>
    <row r="605" spans="10:10" x14ac:dyDescent="0.2">
      <c r="J605" s="133"/>
    </row>
    <row r="606" spans="10:10" x14ac:dyDescent="0.2">
      <c r="J606" s="133"/>
    </row>
    <row r="607" spans="10:10" x14ac:dyDescent="0.2">
      <c r="J607" s="133"/>
    </row>
    <row r="608" spans="10:10" x14ac:dyDescent="0.2">
      <c r="J608" s="133"/>
    </row>
  </sheetData>
  <mergeCells count="17">
    <mergeCell ref="J9:J11"/>
    <mergeCell ref="A8:A11"/>
    <mergeCell ref="B8:B11"/>
    <mergeCell ref="C8:C11"/>
    <mergeCell ref="D8:F8"/>
    <mergeCell ref="G8:H8"/>
    <mergeCell ref="I8:J8"/>
    <mergeCell ref="D9:D11"/>
    <mergeCell ref="E9:E11"/>
    <mergeCell ref="F9:F11"/>
    <mergeCell ref="G9:G11"/>
    <mergeCell ref="I9:I11"/>
    <mergeCell ref="F7:G7"/>
    <mergeCell ref="H1:J1"/>
    <mergeCell ref="A2:J2"/>
    <mergeCell ref="B3:J3"/>
    <mergeCell ref="B4:J4"/>
  </mergeCells>
  <pageMargins left="0.34" right="0.28000000000000003" top="0.74803149606299213" bottom="0.74803149606299213" header="0.31496062992125984" footer="0.31496062992125984"/>
  <pageSetup paperSize="9" scale="96" orientation="landscape" r:id="rId1"/>
  <rowBreaks count="1" manualBreakCount="1">
    <brk id="29" max="9" man="1"/>
  </rowBreaks>
  <colBreaks count="1" manualBreakCount="1">
    <brk id="10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V80"/>
  <sheetViews>
    <sheetView topLeftCell="A13" workbookViewId="0">
      <selection activeCell="J30" sqref="J30"/>
    </sheetView>
  </sheetViews>
  <sheetFormatPr defaultColWidth="9.140625" defaultRowHeight="12.75" x14ac:dyDescent="0.2"/>
  <cols>
    <col min="1" max="1" width="22.5703125" style="113" customWidth="1"/>
    <col min="2" max="2" width="5" style="113" customWidth="1"/>
    <col min="3" max="3" width="7.7109375" style="113" customWidth="1"/>
    <col min="4" max="4" width="13.140625" style="134" customWidth="1"/>
    <col min="5" max="5" width="8" style="113" customWidth="1"/>
    <col min="6" max="6" width="10.85546875" style="113" customWidth="1"/>
    <col min="7" max="7" width="10" style="113" customWidth="1"/>
    <col min="8" max="8" width="11" style="113" customWidth="1"/>
    <col min="9" max="9" width="10.42578125" style="113" customWidth="1"/>
    <col min="10" max="10" width="10.85546875" style="113" customWidth="1"/>
    <col min="11" max="11" width="10.28515625" style="113" customWidth="1"/>
    <col min="12" max="12" width="10" style="113" customWidth="1"/>
    <col min="13" max="13" width="12.140625" style="113" customWidth="1"/>
    <col min="14" max="14" width="11.85546875" style="113" customWidth="1"/>
    <col min="15" max="15" width="11" style="113" customWidth="1"/>
    <col min="16" max="16" width="10.7109375" style="113" customWidth="1"/>
    <col min="17" max="18" width="10.7109375" style="113" hidden="1" customWidth="1"/>
    <col min="19" max="19" width="10.7109375" style="113" customWidth="1"/>
    <col min="20" max="16384" width="9.140625" style="113"/>
  </cols>
  <sheetData>
    <row r="1" spans="1:22" ht="18.75" customHeight="1" x14ac:dyDescent="0.2">
      <c r="I1" s="1137" t="s">
        <v>918</v>
      </c>
      <c r="J1" s="1137"/>
      <c r="K1" s="1262"/>
      <c r="L1" s="1262"/>
      <c r="M1" s="1262"/>
      <c r="N1" s="1262"/>
      <c r="O1" s="1262"/>
      <c r="P1" s="1262"/>
      <c r="Q1" s="117"/>
      <c r="R1" s="117"/>
      <c r="S1" s="117"/>
      <c r="T1" s="275">
        <v>337020</v>
      </c>
    </row>
    <row r="2" spans="1:22" ht="53.45" customHeight="1" x14ac:dyDescent="0.2">
      <c r="A2" s="1142" t="s">
        <v>1379</v>
      </c>
      <c r="B2" s="1263"/>
      <c r="C2" s="1263"/>
      <c r="D2" s="1263"/>
      <c r="E2" s="1263"/>
      <c r="F2" s="1263"/>
      <c r="G2" s="1263"/>
      <c r="H2" s="1263"/>
      <c r="I2" s="1263"/>
      <c r="J2" s="1263"/>
      <c r="K2" s="1263"/>
      <c r="L2" s="1263"/>
      <c r="M2" s="117"/>
      <c r="N2" s="117"/>
      <c r="O2" s="117"/>
      <c r="P2" s="117"/>
      <c r="Q2" s="117"/>
      <c r="R2" s="117"/>
      <c r="S2" s="117"/>
      <c r="T2" s="275">
        <v>155337</v>
      </c>
    </row>
    <row r="3" spans="1:22" ht="42" customHeight="1" x14ac:dyDescent="0.2">
      <c r="A3" s="123"/>
      <c r="B3" s="1271" t="s">
        <v>1375</v>
      </c>
      <c r="C3" s="1271"/>
      <c r="D3" s="1271"/>
      <c r="E3" s="1271"/>
      <c r="F3" s="1271"/>
      <c r="G3" s="1271"/>
      <c r="H3" s="1271"/>
      <c r="I3" s="1271"/>
      <c r="J3" s="1271"/>
      <c r="K3" s="1271"/>
      <c r="L3" s="359"/>
      <c r="M3" s="117"/>
      <c r="N3" s="117"/>
      <c r="O3" s="117"/>
      <c r="P3" s="117"/>
      <c r="Q3" s="117"/>
      <c r="R3" s="117"/>
      <c r="S3" s="117"/>
      <c r="T3" s="275"/>
    </row>
    <row r="4" spans="1:22" s="119" customFormat="1" ht="11.25" customHeight="1" x14ac:dyDescent="0.2">
      <c r="B4" s="1217" t="s">
        <v>1100</v>
      </c>
      <c r="C4" s="1217"/>
      <c r="D4" s="1217"/>
      <c r="E4" s="1217"/>
      <c r="F4" s="1217"/>
      <c r="G4" s="1217"/>
      <c r="H4" s="1217"/>
      <c r="I4" s="1217"/>
      <c r="J4" s="1217"/>
      <c r="T4" s="277">
        <v>716173</v>
      </c>
    </row>
    <row r="5" spans="1:22" s="119" customFormat="1" ht="6.75" customHeight="1" x14ac:dyDescent="0.2">
      <c r="B5" s="180"/>
      <c r="C5" s="180"/>
      <c r="D5" s="180"/>
      <c r="E5" s="180"/>
      <c r="F5" s="180"/>
      <c r="G5" s="180"/>
      <c r="H5" s="180"/>
      <c r="I5" s="180"/>
      <c r="J5" s="180"/>
      <c r="T5" s="277">
        <v>1617160</v>
      </c>
    </row>
    <row r="6" spans="1:22" s="184" customFormat="1" ht="6.75" customHeight="1" thickBot="1" x14ac:dyDescent="0.25">
      <c r="A6" s="119"/>
      <c r="B6" s="1217"/>
      <c r="C6" s="1217"/>
      <c r="D6" s="1217"/>
      <c r="E6" s="1217"/>
      <c r="F6" s="1217"/>
      <c r="G6" s="1217"/>
      <c r="H6" s="1217"/>
      <c r="I6" s="1217"/>
      <c r="J6" s="1217"/>
      <c r="K6" s="119"/>
      <c r="L6" s="119"/>
      <c r="M6" s="119"/>
      <c r="N6" s="119"/>
      <c r="O6" s="119"/>
      <c r="P6" s="119"/>
      <c r="Q6" s="119"/>
      <c r="R6" s="119"/>
      <c r="S6" s="119"/>
      <c r="T6" s="278">
        <v>532478</v>
      </c>
    </row>
    <row r="7" spans="1:22" s="184" customFormat="1" ht="18" customHeight="1" thickBot="1" x14ac:dyDescent="0.25">
      <c r="A7" s="1264" t="s">
        <v>875</v>
      </c>
      <c r="B7" s="1264"/>
      <c r="C7" s="1264"/>
      <c r="D7" s="1264"/>
      <c r="E7" s="1264"/>
      <c r="F7" s="1264"/>
      <c r="G7" s="1264"/>
      <c r="H7" s="1264"/>
      <c r="I7" s="1264"/>
      <c r="J7" s="1264"/>
      <c r="K7" s="279">
        <v>1</v>
      </c>
      <c r="L7" s="280"/>
      <c r="M7" s="280"/>
      <c r="N7" s="280"/>
      <c r="O7" s="119"/>
      <c r="P7" s="119"/>
      <c r="Q7" s="119"/>
      <c r="R7" s="119"/>
      <c r="S7" s="119"/>
      <c r="T7" s="278">
        <v>213622</v>
      </c>
    </row>
    <row r="8" spans="1:22" s="119" customFormat="1" ht="24" customHeight="1" x14ac:dyDescent="0.2">
      <c r="A8" s="1192" t="s">
        <v>919</v>
      </c>
      <c r="B8" s="1220" t="s">
        <v>753</v>
      </c>
      <c r="C8" s="1220" t="s">
        <v>920</v>
      </c>
      <c r="D8" s="1219" t="s">
        <v>1373</v>
      </c>
      <c r="E8" s="1294" t="s">
        <v>921</v>
      </c>
      <c r="F8" s="1295"/>
      <c r="G8" s="1296"/>
      <c r="H8" s="1297" t="s">
        <v>922</v>
      </c>
      <c r="I8" s="1219" t="s">
        <v>923</v>
      </c>
      <c r="J8" s="1301" t="s">
        <v>924</v>
      </c>
      <c r="K8" s="1273" t="s">
        <v>879</v>
      </c>
      <c r="L8" s="1274"/>
      <c r="M8" s="1274"/>
      <c r="N8" s="1274"/>
      <c r="O8" s="1274"/>
      <c r="P8" s="1275"/>
      <c r="Q8" s="704"/>
      <c r="R8" s="704"/>
      <c r="S8" s="1223" t="s">
        <v>1092</v>
      </c>
      <c r="T8" s="277">
        <v>309246</v>
      </c>
    </row>
    <row r="9" spans="1:22" s="119" customFormat="1" ht="12.75" customHeight="1" x14ac:dyDescent="0.2">
      <c r="A9" s="1193"/>
      <c r="B9" s="1221"/>
      <c r="C9" s="1221"/>
      <c r="D9" s="1215"/>
      <c r="E9" s="1276" t="s">
        <v>884</v>
      </c>
      <c r="F9" s="1278" t="s">
        <v>885</v>
      </c>
      <c r="G9" s="1280" t="s">
        <v>925</v>
      </c>
      <c r="H9" s="1298"/>
      <c r="I9" s="1215"/>
      <c r="J9" s="1302"/>
      <c r="K9" s="1282" t="s">
        <v>882</v>
      </c>
      <c r="L9" s="1283"/>
      <c r="M9" s="1283"/>
      <c r="N9" s="1283"/>
      <c r="O9" s="1284" t="s">
        <v>1365</v>
      </c>
      <c r="P9" s="1286" t="s">
        <v>926</v>
      </c>
      <c r="Q9" s="704"/>
      <c r="R9" s="704"/>
      <c r="S9" s="1261"/>
      <c r="T9" s="282">
        <v>542345</v>
      </c>
      <c r="U9" s="283"/>
      <c r="V9" s="283"/>
    </row>
    <row r="10" spans="1:22" s="283" customFormat="1" ht="12" customHeight="1" x14ac:dyDescent="0.2">
      <c r="A10" s="1265"/>
      <c r="B10" s="1267"/>
      <c r="C10" s="1267"/>
      <c r="D10" s="1292"/>
      <c r="E10" s="1276"/>
      <c r="F10" s="1278"/>
      <c r="G10" s="1280"/>
      <c r="H10" s="1299"/>
      <c r="I10" s="1292"/>
      <c r="J10" s="1303"/>
      <c r="K10" s="1288" t="s">
        <v>888</v>
      </c>
      <c r="L10" s="1291" t="s">
        <v>8</v>
      </c>
      <c r="M10" s="1283"/>
      <c r="N10" s="1283"/>
      <c r="O10" s="1285"/>
      <c r="P10" s="1287"/>
      <c r="Q10" s="359"/>
      <c r="R10" s="359"/>
      <c r="S10" s="1261"/>
      <c r="T10" s="276">
        <v>704327</v>
      </c>
      <c r="U10" s="117"/>
      <c r="V10" s="117"/>
    </row>
    <row r="11" spans="1:22" s="117" customFormat="1" ht="72" customHeight="1" x14ac:dyDescent="0.2">
      <c r="A11" s="1265"/>
      <c r="B11" s="1267"/>
      <c r="C11" s="1267"/>
      <c r="D11" s="1292"/>
      <c r="E11" s="1277"/>
      <c r="F11" s="1279"/>
      <c r="G11" s="1281"/>
      <c r="H11" s="1299"/>
      <c r="I11" s="1292"/>
      <c r="J11" s="1303"/>
      <c r="K11" s="1289"/>
      <c r="L11" s="1269" t="s">
        <v>927</v>
      </c>
      <c r="M11" s="1269" t="s">
        <v>928</v>
      </c>
      <c r="N11" s="1269" t="s">
        <v>929</v>
      </c>
      <c r="O11" s="1285"/>
      <c r="P11" s="1287"/>
      <c r="Q11" s="359" t="s">
        <v>1089</v>
      </c>
      <c r="R11" s="359" t="s">
        <v>1088</v>
      </c>
      <c r="S11" s="1261"/>
      <c r="T11" s="276">
        <v>552779</v>
      </c>
    </row>
    <row r="12" spans="1:22" s="117" customFormat="1" ht="49.5" customHeight="1" x14ac:dyDescent="0.2">
      <c r="A12" s="1266"/>
      <c r="B12" s="1268"/>
      <c r="C12" s="1268"/>
      <c r="D12" s="1293"/>
      <c r="E12" s="1277"/>
      <c r="F12" s="1279"/>
      <c r="G12" s="1281"/>
      <c r="H12" s="1300"/>
      <c r="I12" s="1293"/>
      <c r="J12" s="1303"/>
      <c r="K12" s="1290"/>
      <c r="L12" s="1270"/>
      <c r="M12" s="1270"/>
      <c r="N12" s="1270"/>
      <c r="O12" s="769">
        <v>1.5</v>
      </c>
      <c r="P12" s="1287"/>
      <c r="Q12" s="359"/>
      <c r="R12" s="359"/>
      <c r="S12" s="1261"/>
      <c r="T12" s="276">
        <v>648917</v>
      </c>
    </row>
    <row r="13" spans="1:22" s="117" customFormat="1" ht="13.5" customHeight="1" thickBot="1" x14ac:dyDescent="0.25">
      <c r="A13" s="285">
        <v>1</v>
      </c>
      <c r="B13" s="285">
        <v>2</v>
      </c>
      <c r="C13" s="285">
        <v>3</v>
      </c>
      <c r="D13" s="286">
        <v>4</v>
      </c>
      <c r="E13" s="287">
        <v>5</v>
      </c>
      <c r="F13" s="288">
        <v>6</v>
      </c>
      <c r="G13" s="289">
        <v>7</v>
      </c>
      <c r="H13" s="289">
        <v>8</v>
      </c>
      <c r="I13" s="290">
        <v>9</v>
      </c>
      <c r="J13" s="285">
        <v>10</v>
      </c>
      <c r="K13" s="287">
        <v>11</v>
      </c>
      <c r="L13" s="291">
        <v>12</v>
      </c>
      <c r="M13" s="291">
        <v>13</v>
      </c>
      <c r="N13" s="291">
        <v>14</v>
      </c>
      <c r="O13" s="292">
        <v>15</v>
      </c>
      <c r="P13" s="289">
        <v>16</v>
      </c>
      <c r="Q13" s="120"/>
      <c r="R13" s="120"/>
      <c r="S13" s="727">
        <v>17</v>
      </c>
      <c r="T13" s="276">
        <v>614724</v>
      </c>
    </row>
    <row r="14" spans="1:22" s="117" customFormat="1" ht="23.45" customHeight="1" x14ac:dyDescent="0.2">
      <c r="A14" s="293" t="s">
        <v>930</v>
      </c>
      <c r="B14" s="294"/>
      <c r="C14" s="295"/>
      <c r="D14" s="296"/>
      <c r="E14" s="297"/>
      <c r="F14" s="298"/>
      <c r="G14" s="299"/>
      <c r="H14" s="300"/>
      <c r="I14" s="301"/>
      <c r="J14" s="302"/>
      <c r="K14" s="303"/>
      <c r="L14" s="303"/>
      <c r="M14" s="303"/>
      <c r="N14" s="303"/>
      <c r="O14" s="304"/>
      <c r="P14" s="305"/>
      <c r="Q14" s="713"/>
      <c r="R14" s="713"/>
      <c r="S14" s="728"/>
      <c r="T14" s="276">
        <v>519790</v>
      </c>
    </row>
    <row r="15" spans="1:22" s="117" customFormat="1" ht="15" customHeight="1" x14ac:dyDescent="0.2">
      <c r="A15" s="306" t="s">
        <v>892</v>
      </c>
      <c r="B15" s="206" t="s">
        <v>782</v>
      </c>
      <c r="C15" s="307" t="s">
        <v>845</v>
      </c>
      <c r="D15" s="746">
        <v>0</v>
      </c>
      <c r="E15" s="308"/>
      <c r="F15" s="309"/>
      <c r="G15" s="310"/>
      <c r="H15" s="311">
        <f>ROUND(E15+(2*F15)+(2*G15),1)</f>
        <v>0</v>
      </c>
      <c r="I15" s="312">
        <f>ROUND(D15*H15,0)</f>
        <v>0</v>
      </c>
      <c r="J15" s="313">
        <v>0</v>
      </c>
      <c r="K15" s="751">
        <f>IF(Таб_1_Исходн.!$C$21="ДА",0,ROUND(L15+M15+N15,1))</f>
        <v>0</v>
      </c>
      <c r="L15" s="314">
        <f>ROUND(E15*J15*$K$7*D15/1000,1)</f>
        <v>0</v>
      </c>
      <c r="M15" s="314">
        <f>ROUND((F15*2)*J15*$K$7*D15/1000,1)</f>
        <v>0</v>
      </c>
      <c r="N15" s="314">
        <f>ROUND((G15*2)*J15*$K$7*D15/1000,1)</f>
        <v>0</v>
      </c>
      <c r="O15" s="1028">
        <f>ROUND($O$12*SUM(L15:N15),1)</f>
        <v>0</v>
      </c>
      <c r="P15" s="315">
        <f>K15+O15</f>
        <v>0</v>
      </c>
      <c r="Q15" s="714"/>
      <c r="R15" s="714"/>
      <c r="S15" s="83" t="e">
        <f>(P15/D15)*1000</f>
        <v>#DIV/0!</v>
      </c>
      <c r="T15" s="276">
        <v>2932564</v>
      </c>
    </row>
    <row r="16" spans="1:22" s="117" customFormat="1" ht="16.5" customHeight="1" x14ac:dyDescent="0.2">
      <c r="A16" s="306" t="s">
        <v>931</v>
      </c>
      <c r="B16" s="206" t="s">
        <v>783</v>
      </c>
      <c r="C16" s="307" t="s">
        <v>845</v>
      </c>
      <c r="D16" s="1120">
        <f>IF(Таб_1_Исходн.!E27&lt;&gt;0,1*C19,0)</f>
        <v>0</v>
      </c>
      <c r="E16" s="308">
        <v>0</v>
      </c>
      <c r="F16" s="309">
        <v>0</v>
      </c>
      <c r="G16" s="310">
        <v>0</v>
      </c>
      <c r="H16" s="311">
        <f>ROUND(E16+(2*F16)+(2*G16),1)</f>
        <v>0</v>
      </c>
      <c r="I16" s="312">
        <f>ROUND(D16*H16,0)</f>
        <v>0</v>
      </c>
      <c r="J16" s="313">
        <v>0</v>
      </c>
      <c r="K16" s="751">
        <f>IF(Таб_1_Исходн.!$C$21="ДА",0,ROUND(L16+M16+N16,1))</f>
        <v>0</v>
      </c>
      <c r="L16" s="314">
        <f>ROUND(E16*J16*$K$7*D16/1000,1)</f>
        <v>0</v>
      </c>
      <c r="M16" s="314">
        <f>ROUND((F16*2)*J16*$K$7*D16/1000,1)</f>
        <v>0</v>
      </c>
      <c r="N16" s="314">
        <f>ROUND((G16*2)*J16*$K$7*D16/1000,1)</f>
        <v>0</v>
      </c>
      <c r="O16" s="1028">
        <f>ROUND($O$12*SUM(L16:N16),1)</f>
        <v>0</v>
      </c>
      <c r="P16" s="315">
        <f>K16+O16</f>
        <v>0</v>
      </c>
      <c r="Q16" s="714" t="e">
        <f>(P16/D16)*1000</f>
        <v>#DIV/0!</v>
      </c>
      <c r="R16" s="714" t="e">
        <f>Q16/3.5</f>
        <v>#DIV/0!</v>
      </c>
      <c r="S16" s="83" t="e">
        <f>(P16/D16)*1000</f>
        <v>#DIV/0!</v>
      </c>
      <c r="T16" s="276" t="e">
        <f>Q16/3.5</f>
        <v>#DIV/0!</v>
      </c>
    </row>
    <row r="17" spans="1:22" s="117" customFormat="1" ht="16.5" customHeight="1" x14ac:dyDescent="0.2">
      <c r="A17" s="306" t="s">
        <v>932</v>
      </c>
      <c r="B17" s="206" t="s">
        <v>784</v>
      </c>
      <c r="C17" s="307" t="s">
        <v>845</v>
      </c>
      <c r="D17" s="747"/>
      <c r="E17" s="316">
        <v>0</v>
      </c>
      <c r="F17" s="317">
        <v>0</v>
      </c>
      <c r="G17" s="318">
        <v>0</v>
      </c>
      <c r="H17" s="311">
        <f>ROUND(E17+(2*F17)+(2*G17),1)</f>
        <v>0</v>
      </c>
      <c r="I17" s="312">
        <f>ROUND(D17*H17,0)</f>
        <v>0</v>
      </c>
      <c r="J17" s="319">
        <v>0</v>
      </c>
      <c r="K17" s="751">
        <f>IF(Таб_1_Исходн.!$C$21="ДА",0,ROUND(L17+M17+N17,1))</f>
        <v>0</v>
      </c>
      <c r="L17" s="314">
        <f>ROUND(E17*J17*$K$7*D17/1000,1)</f>
        <v>0</v>
      </c>
      <c r="M17" s="314">
        <f>ROUND((F17*2)*J17*$K$7*D17/1000,1)</f>
        <v>0</v>
      </c>
      <c r="N17" s="314">
        <f>ROUND((G17*2)*J17*$K$7*D17/1000,1)</f>
        <v>0</v>
      </c>
      <c r="O17" s="1028">
        <f t="shared" ref="O17" si="0">ROUND($O$12*SUM(L17:N17),1)</f>
        <v>0</v>
      </c>
      <c r="P17" s="315">
        <f>K17+O17</f>
        <v>0</v>
      </c>
      <c r="Q17" s="714" t="e">
        <f>(P17/D17)*1000</f>
        <v>#DIV/0!</v>
      </c>
      <c r="R17" s="714" t="e">
        <f>Q17/3.5</f>
        <v>#DIV/0!</v>
      </c>
      <c r="S17" s="83" t="e">
        <f>(P17/D17)*1000</f>
        <v>#DIV/0!</v>
      </c>
      <c r="T17" s="276">
        <v>1205013</v>
      </c>
    </row>
    <row r="18" spans="1:22" s="117" customFormat="1" ht="18.75" customHeight="1" thickBot="1" x14ac:dyDescent="0.25">
      <c r="A18" s="320" t="s">
        <v>895</v>
      </c>
      <c r="B18" s="264" t="s">
        <v>787</v>
      </c>
      <c r="C18" s="321" t="s">
        <v>845</v>
      </c>
      <c r="D18" s="1121">
        <f>Таб_1_Исходн.!E31</f>
        <v>0</v>
      </c>
      <c r="E18" s="316">
        <v>0</v>
      </c>
      <c r="F18" s="317">
        <v>0</v>
      </c>
      <c r="G18" s="318">
        <v>0</v>
      </c>
      <c r="H18" s="311">
        <f>ROUND(E18+(2*F18)+(2*G18),1)</f>
        <v>0</v>
      </c>
      <c r="I18" s="312">
        <f>ROUND(D18*H18,0)</f>
        <v>0</v>
      </c>
      <c r="J18" s="319">
        <v>0</v>
      </c>
      <c r="K18" s="751">
        <f>IF(Таб_1_Исходн.!$C$21="ДА",0,ROUND(L18+M18+N18,1))</f>
        <v>0</v>
      </c>
      <c r="L18" s="314">
        <f>ROUND(E18*J18*$K$7*D18/1000,1)</f>
        <v>0</v>
      </c>
      <c r="M18" s="314">
        <f>ROUND((F18*2)*J18*$K$7*D18/1000,1)</f>
        <v>0</v>
      </c>
      <c r="N18" s="314">
        <f>ROUND((G18*2)*J18*$K$7*D18/1000,1)</f>
        <v>0</v>
      </c>
      <c r="O18" s="1028">
        <f>ROUND($O$12*SUM(L18:N18),1)</f>
        <v>0</v>
      </c>
      <c r="P18" s="315">
        <f>K18+O18</f>
        <v>0</v>
      </c>
      <c r="Q18" s="714" t="e">
        <f>(P18/D18)*1000</f>
        <v>#DIV/0!</v>
      </c>
      <c r="R18" s="714" t="e">
        <f>Q18/3.5</f>
        <v>#DIV/0!</v>
      </c>
      <c r="S18" s="83" t="e">
        <f>(P18/D18)*1000</f>
        <v>#DIV/0!</v>
      </c>
      <c r="T18" s="276">
        <v>397366</v>
      </c>
    </row>
    <row r="19" spans="1:22" s="117" customFormat="1" ht="24.75" thickBot="1" x14ac:dyDescent="0.25">
      <c r="A19" s="322" t="s">
        <v>933</v>
      </c>
      <c r="B19" s="221" t="s">
        <v>781</v>
      </c>
      <c r="C19" s="323">
        <f>Таб_1_Исходн.!E23</f>
        <v>0</v>
      </c>
      <c r="D19" s="324">
        <f>SUM(D15:D18)</f>
        <v>0</v>
      </c>
      <c r="E19" s="325" t="s">
        <v>15</v>
      </c>
      <c r="F19" s="223" t="s">
        <v>15</v>
      </c>
      <c r="G19" s="223" t="s">
        <v>15</v>
      </c>
      <c r="H19" s="326" t="s">
        <v>15</v>
      </c>
      <c r="I19" s="225" t="s">
        <v>15</v>
      </c>
      <c r="J19" s="326" t="s">
        <v>15</v>
      </c>
      <c r="K19" s="327">
        <f t="shared" ref="K19:P19" si="1">SUM(K15:K18)</f>
        <v>0</v>
      </c>
      <c r="L19" s="327">
        <f t="shared" si="1"/>
        <v>0</v>
      </c>
      <c r="M19" s="327">
        <f t="shared" si="1"/>
        <v>0</v>
      </c>
      <c r="N19" s="327">
        <f t="shared" si="1"/>
        <v>0</v>
      </c>
      <c r="O19" s="227">
        <f t="shared" si="1"/>
        <v>0</v>
      </c>
      <c r="P19" s="228">
        <f t="shared" si="1"/>
        <v>0</v>
      </c>
      <c r="Q19" s="708"/>
      <c r="R19" s="708"/>
      <c r="S19" s="726"/>
      <c r="T19" s="276">
        <v>664429</v>
      </c>
    </row>
    <row r="20" spans="1:22" s="117" customFormat="1" ht="27" customHeight="1" x14ac:dyDescent="0.2">
      <c r="A20" s="328" t="s">
        <v>1106</v>
      </c>
      <c r="B20" s="329"/>
      <c r="C20" s="330"/>
      <c r="D20" s="330"/>
      <c r="E20" s="331"/>
      <c r="F20" s="332"/>
      <c r="G20" s="333"/>
      <c r="H20" s="334"/>
      <c r="I20" s="335"/>
      <c r="J20" s="336"/>
      <c r="K20" s="337"/>
      <c r="L20" s="337"/>
      <c r="M20" s="337"/>
      <c r="N20" s="337"/>
      <c r="O20" s="338"/>
      <c r="P20" s="339"/>
      <c r="Q20" s="715"/>
      <c r="R20" s="715"/>
      <c r="S20" s="682"/>
      <c r="T20" s="276">
        <v>976947</v>
      </c>
    </row>
    <row r="21" spans="1:22" s="117" customFormat="1" ht="15.75" customHeight="1" x14ac:dyDescent="0.2">
      <c r="A21" s="306" t="s">
        <v>892</v>
      </c>
      <c r="B21" s="206" t="s">
        <v>794</v>
      </c>
      <c r="C21" s="307" t="s">
        <v>845</v>
      </c>
      <c r="D21" s="746">
        <v>0</v>
      </c>
      <c r="E21" s="308"/>
      <c r="F21" s="309"/>
      <c r="G21" s="310"/>
      <c r="H21" s="311">
        <f>ROUND(E21+(2*F21)+(2*G21),1)</f>
        <v>0</v>
      </c>
      <c r="I21" s="312">
        <f>ROUND(D21*H21,0)</f>
        <v>0</v>
      </c>
      <c r="J21" s="313">
        <v>0</v>
      </c>
      <c r="K21" s="751">
        <f>IF(Таб_1_Исходн.!$C$21="ДА",0,ROUND(L21+M21+N21,1))</f>
        <v>0</v>
      </c>
      <c r="L21" s="314">
        <f>ROUND(E21*J21*$K$7*D21/1000,1)</f>
        <v>0</v>
      </c>
      <c r="M21" s="314">
        <f>ROUND((F21*2)*J21*$K$7*D21/1000,1)</f>
        <v>0</v>
      </c>
      <c r="N21" s="314">
        <f>ROUND((G21*2)*J21*$K$7*D21/1000,1)</f>
        <v>0</v>
      </c>
      <c r="O21" s="1028">
        <f>ROUND($O$12*SUM(L21:N21),1)</f>
        <v>0</v>
      </c>
      <c r="P21" s="315">
        <f>K21+O21</f>
        <v>0</v>
      </c>
      <c r="Q21" s="714"/>
      <c r="R21" s="714"/>
      <c r="S21" s="83" t="e">
        <f>(P21/D21)*1000</f>
        <v>#DIV/0!</v>
      </c>
      <c r="T21" s="340">
        <v>1904622</v>
      </c>
      <c r="U21" s="341"/>
      <c r="V21" s="341"/>
    </row>
    <row r="22" spans="1:22" s="117" customFormat="1" ht="19.5" customHeight="1" x14ac:dyDescent="0.2">
      <c r="A22" s="306" t="s">
        <v>931</v>
      </c>
      <c r="B22" s="206" t="s">
        <v>795</v>
      </c>
      <c r="C22" s="307" t="s">
        <v>845</v>
      </c>
      <c r="D22" s="1120">
        <f>IF(Таб_1_Исходн.!F27&lt;&gt;0,1*C25,0)</f>
        <v>0</v>
      </c>
      <c r="E22" s="308">
        <v>0</v>
      </c>
      <c r="F22" s="309">
        <v>0</v>
      </c>
      <c r="G22" s="310">
        <v>0</v>
      </c>
      <c r="H22" s="311">
        <f>ROUND(E22+(2*F22)+(2*G22),1)</f>
        <v>0</v>
      </c>
      <c r="I22" s="312">
        <f>ROUND(D22*H22,0)</f>
        <v>0</v>
      </c>
      <c r="J22" s="313">
        <v>0</v>
      </c>
      <c r="K22" s="751">
        <f>IF(Таб_1_Исходн.!$C$21="ДА",0,ROUND(L22+M22+N22,1))</f>
        <v>0</v>
      </c>
      <c r="L22" s="314">
        <f>ROUND(E22*J22*$K$7*D22/1000,1)</f>
        <v>0</v>
      </c>
      <c r="M22" s="314">
        <f>ROUND((F22*2)*J22*$K$7*D22/1000,1)</f>
        <v>0</v>
      </c>
      <c r="N22" s="314">
        <f>ROUND((G22*2)*J22*$K$7*D22/1000,1)</f>
        <v>0</v>
      </c>
      <c r="O22" s="1028">
        <f>ROUND($O$12*SUM(L22:N22),1)</f>
        <v>0</v>
      </c>
      <c r="P22" s="315">
        <f>K22+O22</f>
        <v>0</v>
      </c>
      <c r="Q22" s="714" t="e">
        <f>(P21/D22)*1000</f>
        <v>#DIV/0!</v>
      </c>
      <c r="R22" s="714" t="e">
        <f>Q22/3.5</f>
        <v>#DIV/0!</v>
      </c>
      <c r="S22" s="83" t="e">
        <f>(P22/D22)*1000</f>
        <v>#DIV/0!</v>
      </c>
      <c r="T22" s="276">
        <v>3981055</v>
      </c>
    </row>
    <row r="23" spans="1:22" s="341" customFormat="1" ht="17.25" customHeight="1" x14ac:dyDescent="0.2">
      <c r="A23" s="306" t="s">
        <v>932</v>
      </c>
      <c r="B23" s="206" t="s">
        <v>796</v>
      </c>
      <c r="C23" s="307" t="s">
        <v>845</v>
      </c>
      <c r="D23" s="747">
        <v>0</v>
      </c>
      <c r="E23" s="316"/>
      <c r="F23" s="317"/>
      <c r="G23" s="318"/>
      <c r="H23" s="311">
        <f>ROUND(E23+(2*F23)+(2*G23),1)</f>
        <v>0</v>
      </c>
      <c r="I23" s="312">
        <f>ROUND(D23*H23,0)</f>
        <v>0</v>
      </c>
      <c r="J23" s="319">
        <v>0</v>
      </c>
      <c r="K23" s="751">
        <f>IF(Таб_1_Исходн.!$C$21="ДА",0,ROUND(L23+M23+N23,1))</f>
        <v>0</v>
      </c>
      <c r="L23" s="314">
        <f>ROUND(E23*J23*$K$7*D23/1000,1)</f>
        <v>0</v>
      </c>
      <c r="M23" s="314">
        <f>ROUND((F23*2)*J23*$K$7*D23/1000,1)</f>
        <v>0</v>
      </c>
      <c r="N23" s="314">
        <f>ROUND((G23*2)*J23*$K$7*D23/1000,1)</f>
        <v>0</v>
      </c>
      <c r="O23" s="1028">
        <f t="shared" ref="O23:O24" si="2">ROUND($O$12*SUM(L23:N23),1)</f>
        <v>0</v>
      </c>
      <c r="P23" s="315">
        <f>K23+O23</f>
        <v>0</v>
      </c>
      <c r="Q23" s="714" t="e">
        <f>P23/D23*1000</f>
        <v>#DIV/0!</v>
      </c>
      <c r="R23" s="714" t="e">
        <f>Q23/3.5</f>
        <v>#DIV/0!</v>
      </c>
      <c r="S23" s="83" t="e">
        <f>(P23/D23)*1000</f>
        <v>#DIV/0!</v>
      </c>
      <c r="T23" s="276">
        <v>2139877</v>
      </c>
      <c r="U23" s="117"/>
      <c r="V23" s="117"/>
    </row>
    <row r="24" spans="1:22" s="117" customFormat="1" ht="18" customHeight="1" thickBot="1" x14ac:dyDescent="0.25">
      <c r="A24" s="342" t="s">
        <v>895</v>
      </c>
      <c r="B24" s="264" t="s">
        <v>797</v>
      </c>
      <c r="C24" s="321" t="s">
        <v>845</v>
      </c>
      <c r="D24" s="1121">
        <f>Таб_1_Исходн.!F31</f>
        <v>0</v>
      </c>
      <c r="E24" s="316">
        <v>0</v>
      </c>
      <c r="F24" s="317">
        <v>0</v>
      </c>
      <c r="G24" s="318">
        <v>0</v>
      </c>
      <c r="H24" s="311">
        <v>0</v>
      </c>
      <c r="I24" s="312">
        <f>ROUND(D24*H24,0)</f>
        <v>0</v>
      </c>
      <c r="J24" s="319">
        <v>0</v>
      </c>
      <c r="K24" s="751">
        <f>IF(Таб_1_Исходн.!$C$21="ДА",0,ROUND(L24+M24+N24,1))</f>
        <v>0</v>
      </c>
      <c r="L24" s="314">
        <f>ROUND(E24*J24*$K$7*D24/1000,1)</f>
        <v>0</v>
      </c>
      <c r="M24" s="314">
        <f>ROUND((F24*2)*J24*$K$7*D24/1000,1)</f>
        <v>0</v>
      </c>
      <c r="N24" s="314">
        <f>ROUND((G24*2)*J24*$K$7*D24/1000,1)</f>
        <v>0</v>
      </c>
      <c r="O24" s="1028">
        <f t="shared" si="2"/>
        <v>0</v>
      </c>
      <c r="P24" s="315">
        <f>K24+O24</f>
        <v>0</v>
      </c>
      <c r="Q24" s="714" t="e">
        <f>(P24/D24)*1000</f>
        <v>#DIV/0!</v>
      </c>
      <c r="R24" s="714" t="e">
        <f>Q24/3.5</f>
        <v>#DIV/0!</v>
      </c>
      <c r="S24" s="83" t="e">
        <f>(P24/D24)*1000</f>
        <v>#DIV/0!</v>
      </c>
      <c r="T24" s="276">
        <v>1493130</v>
      </c>
    </row>
    <row r="25" spans="1:22" s="117" customFormat="1" ht="24.75" thickBot="1" x14ac:dyDescent="0.25">
      <c r="A25" s="322" t="s">
        <v>934</v>
      </c>
      <c r="B25" s="221" t="s">
        <v>793</v>
      </c>
      <c r="C25" s="323">
        <f>Таб_1_Исходн.!F23</f>
        <v>0</v>
      </c>
      <c r="D25" s="324">
        <f>SUM(D21:D24)</f>
        <v>0</v>
      </c>
      <c r="E25" s="325" t="s">
        <v>15</v>
      </c>
      <c r="F25" s="223" t="s">
        <v>15</v>
      </c>
      <c r="G25" s="223" t="s">
        <v>15</v>
      </c>
      <c r="H25" s="326" t="s">
        <v>15</v>
      </c>
      <c r="I25" s="225" t="s">
        <v>15</v>
      </c>
      <c r="J25" s="326" t="s">
        <v>15</v>
      </c>
      <c r="K25" s="327">
        <f t="shared" ref="K25:P25" si="3">SUM(K21:K24)</f>
        <v>0</v>
      </c>
      <c r="L25" s="327">
        <f t="shared" si="3"/>
        <v>0</v>
      </c>
      <c r="M25" s="327">
        <f t="shared" si="3"/>
        <v>0</v>
      </c>
      <c r="N25" s="327">
        <f t="shared" si="3"/>
        <v>0</v>
      </c>
      <c r="O25" s="227">
        <f t="shared" si="3"/>
        <v>0</v>
      </c>
      <c r="P25" s="228">
        <f t="shared" si="3"/>
        <v>0</v>
      </c>
      <c r="Q25" s="708"/>
      <c r="R25" s="708"/>
      <c r="S25" s="726"/>
      <c r="T25" s="276">
        <v>1957619</v>
      </c>
    </row>
    <row r="26" spans="1:22" s="117" customFormat="1" ht="24" x14ac:dyDescent="0.2">
      <c r="A26" s="328" t="s">
        <v>917</v>
      </c>
      <c r="B26" s="294"/>
      <c r="C26" s="295"/>
      <c r="D26" s="296"/>
      <c r="E26" s="297"/>
      <c r="F26" s="298"/>
      <c r="G26" s="299"/>
      <c r="H26" s="334"/>
      <c r="I26" s="335"/>
      <c r="J26" s="343"/>
      <c r="K26" s="344"/>
      <c r="L26" s="344"/>
      <c r="M26" s="344"/>
      <c r="N26" s="344"/>
      <c r="O26" s="345"/>
      <c r="P26" s="241"/>
      <c r="Q26" s="716"/>
      <c r="R26" s="716"/>
      <c r="S26" s="729"/>
      <c r="T26" s="276">
        <v>1025799</v>
      </c>
    </row>
    <row r="27" spans="1:22" s="117" customFormat="1" ht="17.25" customHeight="1" x14ac:dyDescent="0.2">
      <c r="A27" s="306" t="s">
        <v>892</v>
      </c>
      <c r="B27" s="206" t="s">
        <v>805</v>
      </c>
      <c r="C27" s="307" t="s">
        <v>845</v>
      </c>
      <c r="D27" s="746">
        <v>0</v>
      </c>
      <c r="E27" s="308"/>
      <c r="F27" s="309"/>
      <c r="G27" s="310"/>
      <c r="H27" s="311">
        <f>ROUND(E27+(2*F27)+(2*G27),1)</f>
        <v>0</v>
      </c>
      <c r="I27" s="312">
        <f>ROUND(D27*H27,0)</f>
        <v>0</v>
      </c>
      <c r="J27" s="313">
        <v>0</v>
      </c>
      <c r="K27" s="751">
        <f>IF(Таб_1_Исходн.!$C$21="ДА",0,ROUND(L27+M27+N27,1))</f>
        <v>0</v>
      </c>
      <c r="L27" s="314">
        <f>ROUND(E27*J27*$K$7*D27/1000,1)</f>
        <v>0</v>
      </c>
      <c r="M27" s="314">
        <f>ROUND((F27*2)*J27*$K$7*D27/1000,1)</f>
        <v>0</v>
      </c>
      <c r="N27" s="314">
        <f>ROUND((G27*2)*J27*$K$7*D27/1000,1)</f>
        <v>0</v>
      </c>
      <c r="O27" s="1028">
        <f>ROUND($O$12*SUM(L27:N27),1)</f>
        <v>0</v>
      </c>
      <c r="P27" s="315">
        <f>K27+O27</f>
        <v>0</v>
      </c>
      <c r="Q27" s="714"/>
      <c r="R27" s="714"/>
      <c r="S27" s="83" t="e">
        <f>(P27/D27)*1000</f>
        <v>#DIV/0!</v>
      </c>
      <c r="T27" s="276">
        <v>639378</v>
      </c>
    </row>
    <row r="28" spans="1:22" s="117" customFormat="1" ht="22.5" customHeight="1" x14ac:dyDescent="0.2">
      <c r="A28" s="306" t="s">
        <v>931</v>
      </c>
      <c r="B28" s="206" t="s">
        <v>900</v>
      </c>
      <c r="C28" s="307" t="s">
        <v>845</v>
      </c>
      <c r="D28" s="1120">
        <f>IF(Таб_1_Исходн.!G27&lt;&gt;0,1*C31,0)</f>
        <v>0</v>
      </c>
      <c r="E28" s="308">
        <v>0</v>
      </c>
      <c r="F28" s="309">
        <v>0</v>
      </c>
      <c r="G28" s="310">
        <v>0</v>
      </c>
      <c r="H28" s="311">
        <f>ROUND(E28+(2*F28)+(2*G28),1)</f>
        <v>0</v>
      </c>
      <c r="I28" s="312">
        <f>ROUND(D28*H28,0)</f>
        <v>0</v>
      </c>
      <c r="J28" s="313">
        <v>0</v>
      </c>
      <c r="K28" s="751">
        <f>IF(Таб_1_Исходн.!$C$21="ДА",0,ROUND(L28+M28+N28,1))</f>
        <v>0</v>
      </c>
      <c r="L28" s="314">
        <f>ROUND(E28*J28*$K$7*D28/1000,1)</f>
        <v>0</v>
      </c>
      <c r="M28" s="314">
        <f>ROUND((F28*2)*J28*$K$7*D28/1000,1)</f>
        <v>0</v>
      </c>
      <c r="N28" s="314">
        <f>ROUND((G28*2)*J28*$K$7*D28/1000,1)</f>
        <v>0</v>
      </c>
      <c r="O28" s="1028">
        <f>ROUND($O$12*SUM(L28:N28),1)</f>
        <v>0</v>
      </c>
      <c r="P28" s="315">
        <f>K28+O28</f>
        <v>0</v>
      </c>
      <c r="Q28" s="714" t="e">
        <f>(P28/D28)*1000</f>
        <v>#DIV/0!</v>
      </c>
      <c r="R28" s="714" t="e">
        <f>Q28/3.5</f>
        <v>#DIV/0!</v>
      </c>
      <c r="S28" s="83" t="e">
        <f>(P28/D28)*1000</f>
        <v>#DIV/0!</v>
      </c>
      <c r="T28" s="276"/>
    </row>
    <row r="29" spans="1:22" s="117" customFormat="1" ht="15" customHeight="1" x14ac:dyDescent="0.2">
      <c r="A29" s="306" t="s">
        <v>932</v>
      </c>
      <c r="B29" s="206" t="s">
        <v>901</v>
      </c>
      <c r="C29" s="307" t="s">
        <v>845</v>
      </c>
      <c r="D29" s="747">
        <v>0</v>
      </c>
      <c r="E29" s="316"/>
      <c r="F29" s="317"/>
      <c r="G29" s="318"/>
      <c r="H29" s="311">
        <f>ROUND(E29+(2*F29)+(2*G29),1)</f>
        <v>0</v>
      </c>
      <c r="I29" s="312">
        <f>ROUND(D29*H29,0)</f>
        <v>0</v>
      </c>
      <c r="J29" s="319">
        <v>0</v>
      </c>
      <c r="K29" s="751">
        <f>IF(Таб_1_Исходн.!$C$21="ДА",0,ROUND(L29+M29+N29,1))</f>
        <v>0</v>
      </c>
      <c r="L29" s="314">
        <f>ROUND(E29*J29*$K$7*D29/1000,1)</f>
        <v>0</v>
      </c>
      <c r="M29" s="314">
        <f>ROUND((F29*2)*J29*$K$7*D29/1000,1)</f>
        <v>0</v>
      </c>
      <c r="N29" s="314">
        <f>ROUND((G29*2)*J29*$K$7*D29/1000,1)</f>
        <v>0</v>
      </c>
      <c r="O29" s="1028">
        <f t="shared" ref="O29:O30" si="4">ROUND($O$12*SUM(L29:N29),1)</f>
        <v>0</v>
      </c>
      <c r="P29" s="315">
        <f>K29+O29</f>
        <v>0</v>
      </c>
      <c r="Q29" s="714" t="e">
        <f>(P29/D29)*1000</f>
        <v>#DIV/0!</v>
      </c>
      <c r="R29" s="714" t="e">
        <f>Q29/3.5</f>
        <v>#DIV/0!</v>
      </c>
      <c r="S29" s="83" t="e">
        <f>(P29/D29)*1000</f>
        <v>#DIV/0!</v>
      </c>
      <c r="T29" s="276"/>
    </row>
    <row r="30" spans="1:22" s="117" customFormat="1" ht="18.75" customHeight="1" thickBot="1" x14ac:dyDescent="0.25">
      <c r="A30" s="342" t="s">
        <v>895</v>
      </c>
      <c r="B30" s="347" t="s">
        <v>902</v>
      </c>
      <c r="C30" s="348" t="s">
        <v>845</v>
      </c>
      <c r="D30" s="1122">
        <f>Таб_1_Исходн.!G31</f>
        <v>0</v>
      </c>
      <c r="E30" s="316">
        <v>0</v>
      </c>
      <c r="F30" s="317">
        <v>0</v>
      </c>
      <c r="G30" s="318">
        <v>0</v>
      </c>
      <c r="H30" s="311">
        <v>0</v>
      </c>
      <c r="I30" s="312">
        <f>ROUND(D30*H30,0)</f>
        <v>0</v>
      </c>
      <c r="J30" s="319">
        <v>0</v>
      </c>
      <c r="K30" s="751">
        <f>IF(Таб_1_Исходн.!$C$21="ДА",0,ROUND(L30+M30+N30,1))</f>
        <v>0</v>
      </c>
      <c r="L30" s="314">
        <f>ROUND(E30*J30*$K$7*D30/1000,1)</f>
        <v>0</v>
      </c>
      <c r="M30" s="314">
        <f>ROUND((F30*2)*J30*$K$7*D30/1000,1)</f>
        <v>0</v>
      </c>
      <c r="N30" s="314">
        <f>ROUND((G30*2)*J30*$K$7*D30/1000,1)</f>
        <v>0</v>
      </c>
      <c r="O30" s="1028">
        <f t="shared" si="4"/>
        <v>0</v>
      </c>
      <c r="P30" s="315">
        <f>K30+O30</f>
        <v>0</v>
      </c>
      <c r="Q30" s="714" t="e">
        <f>(P30/D30)*1000</f>
        <v>#DIV/0!</v>
      </c>
      <c r="R30" s="714" t="e">
        <f>Q30/3.5</f>
        <v>#DIV/0!</v>
      </c>
      <c r="S30" s="83" t="e">
        <f>(P30/D30)*1000</f>
        <v>#DIV/0!</v>
      </c>
      <c r="T30" s="278">
        <v>950437</v>
      </c>
      <c r="U30" s="184"/>
      <c r="V30" s="184"/>
    </row>
    <row r="31" spans="1:22" s="117" customFormat="1" ht="24.75" thickBot="1" x14ac:dyDescent="0.25">
      <c r="A31" s="349" t="s">
        <v>935</v>
      </c>
      <c r="B31" s="350" t="s">
        <v>804</v>
      </c>
      <c r="C31" s="323">
        <f>Таб_1_Исходн.!G23</f>
        <v>0</v>
      </c>
      <c r="D31" s="324">
        <f>SUM(D27:D30)</f>
        <v>0</v>
      </c>
      <c r="E31" s="325" t="s">
        <v>15</v>
      </c>
      <c r="F31" s="351" t="s">
        <v>15</v>
      </c>
      <c r="G31" s="351" t="s">
        <v>15</v>
      </c>
      <c r="H31" s="326" t="s">
        <v>15</v>
      </c>
      <c r="I31" s="326" t="s">
        <v>15</v>
      </c>
      <c r="J31" s="326" t="s">
        <v>15</v>
      </c>
      <c r="K31" s="327">
        <f t="shared" ref="K31:P31" si="5">SUM(K27:K30)</f>
        <v>0</v>
      </c>
      <c r="L31" s="327">
        <f t="shared" si="5"/>
        <v>0</v>
      </c>
      <c r="M31" s="327">
        <f t="shared" si="5"/>
        <v>0</v>
      </c>
      <c r="N31" s="327">
        <f t="shared" si="5"/>
        <v>0</v>
      </c>
      <c r="O31" s="227">
        <f t="shared" si="5"/>
        <v>0</v>
      </c>
      <c r="P31" s="228">
        <f t="shared" si="5"/>
        <v>0</v>
      </c>
      <c r="Q31" s="708"/>
      <c r="R31" s="708"/>
      <c r="S31" s="726"/>
      <c r="T31" s="275">
        <v>749422</v>
      </c>
      <c r="U31" s="113"/>
      <c r="V31" s="113"/>
    </row>
    <row r="32" spans="1:22" s="184" customFormat="1" ht="24.75" thickBot="1" x14ac:dyDescent="0.25">
      <c r="A32" s="349" t="s">
        <v>872</v>
      </c>
      <c r="B32" s="221" t="s">
        <v>873</v>
      </c>
      <c r="C32" s="324">
        <f>SUM(C19,C25,C31)</f>
        <v>0</v>
      </c>
      <c r="D32" s="324">
        <f>SUM(D19,D25,D31)</f>
        <v>0</v>
      </c>
      <c r="E32" s="325" t="s">
        <v>15</v>
      </c>
      <c r="F32" s="351" t="s">
        <v>15</v>
      </c>
      <c r="G32" s="351" t="s">
        <v>15</v>
      </c>
      <c r="H32" s="326" t="s">
        <v>15</v>
      </c>
      <c r="I32" s="326" t="s">
        <v>15</v>
      </c>
      <c r="J32" s="326" t="s">
        <v>15</v>
      </c>
      <c r="K32" s="327">
        <f t="shared" ref="K32:P32" si="6">SUM(K19,K25,K31)</f>
        <v>0</v>
      </c>
      <c r="L32" s="327">
        <f t="shared" si="6"/>
        <v>0</v>
      </c>
      <c r="M32" s="327">
        <f t="shared" si="6"/>
        <v>0</v>
      </c>
      <c r="N32" s="327">
        <f t="shared" si="6"/>
        <v>0</v>
      </c>
      <c r="O32" s="227">
        <f t="shared" si="6"/>
        <v>0</v>
      </c>
      <c r="P32" s="228">
        <f t="shared" si="6"/>
        <v>0</v>
      </c>
      <c r="Q32" s="708"/>
      <c r="R32" s="708"/>
      <c r="S32" s="726"/>
      <c r="T32" s="275">
        <v>1238277</v>
      </c>
      <c r="U32" s="113"/>
      <c r="V32" s="113"/>
    </row>
    <row r="33" spans="1:20" ht="4.5" customHeight="1" x14ac:dyDescent="0.2">
      <c r="A33" s="352"/>
      <c r="B33" s="353"/>
      <c r="C33" s="353"/>
      <c r="D33" s="353"/>
      <c r="E33" s="354"/>
      <c r="F33" s="354"/>
      <c r="G33" s="354"/>
      <c r="H33" s="354"/>
      <c r="I33" s="354"/>
      <c r="J33" s="354"/>
      <c r="K33" s="354"/>
      <c r="L33" s="354"/>
      <c r="M33" s="354"/>
      <c r="N33" s="354"/>
      <c r="O33" s="354"/>
      <c r="P33" s="354"/>
      <c r="Q33" s="354"/>
      <c r="R33" s="354"/>
      <c r="S33" s="354"/>
      <c r="T33" s="275">
        <v>1025305</v>
      </c>
    </row>
    <row r="34" spans="1:20" x14ac:dyDescent="0.2">
      <c r="A34" s="1272"/>
      <c r="B34" s="1263"/>
      <c r="C34" s="1263"/>
      <c r="D34" s="1263"/>
      <c r="E34" s="1263"/>
      <c r="F34" s="1263"/>
      <c r="G34" s="1263"/>
      <c r="H34" s="1263"/>
      <c r="I34" s="1263"/>
      <c r="J34" s="1263"/>
      <c r="K34" s="1263"/>
      <c r="L34" s="1263"/>
      <c r="M34" s="1263"/>
      <c r="N34" s="1263"/>
      <c r="O34" s="1263"/>
      <c r="P34" s="1263"/>
      <c r="Q34" s="359"/>
      <c r="R34" s="359"/>
      <c r="S34" s="359"/>
      <c r="T34" s="275">
        <v>1177255</v>
      </c>
    </row>
    <row r="35" spans="1:20" ht="6.75" customHeight="1" x14ac:dyDescent="0.2">
      <c r="A35" s="184"/>
      <c r="B35" s="184"/>
      <c r="C35" s="184"/>
      <c r="D35" s="135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275">
        <v>1940106</v>
      </c>
    </row>
    <row r="36" spans="1:20" x14ac:dyDescent="0.2">
      <c r="T36" s="275">
        <v>249125</v>
      </c>
    </row>
    <row r="37" spans="1:20" x14ac:dyDescent="0.2">
      <c r="T37" s="275">
        <v>2066601</v>
      </c>
    </row>
    <row r="38" spans="1:20" x14ac:dyDescent="0.2">
      <c r="T38" s="275">
        <v>1100535</v>
      </c>
    </row>
    <row r="39" spans="1:20" x14ac:dyDescent="0.2">
      <c r="T39" s="275">
        <v>547101</v>
      </c>
    </row>
    <row r="40" spans="1:20" x14ac:dyDescent="0.2">
      <c r="T40" s="275">
        <v>738657</v>
      </c>
    </row>
    <row r="41" spans="1:20" x14ac:dyDescent="0.2">
      <c r="T41" s="275">
        <v>948216</v>
      </c>
    </row>
    <row r="42" spans="1:20" x14ac:dyDescent="0.2">
      <c r="T42" s="275">
        <v>1312214</v>
      </c>
    </row>
    <row r="43" spans="1:20" x14ac:dyDescent="0.2">
      <c r="T43" s="275">
        <v>950242</v>
      </c>
    </row>
    <row r="44" spans="1:20" x14ac:dyDescent="0.2">
      <c r="T44" s="275">
        <v>111751</v>
      </c>
    </row>
    <row r="45" spans="1:20" x14ac:dyDescent="0.2">
      <c r="T45" s="275">
        <v>5540810</v>
      </c>
    </row>
    <row r="46" spans="1:20" x14ac:dyDescent="0.2">
      <c r="T46" s="275">
        <v>633618</v>
      </c>
    </row>
    <row r="47" spans="1:20" x14ac:dyDescent="0.2">
      <c r="T47" s="275">
        <v>2663616</v>
      </c>
    </row>
    <row r="48" spans="1:20" x14ac:dyDescent="0.2">
      <c r="T48" s="275">
        <v>516167</v>
      </c>
    </row>
    <row r="49" spans="20:20" x14ac:dyDescent="0.2">
      <c r="T49" s="275">
        <v>2131289</v>
      </c>
    </row>
    <row r="50" spans="20:20" x14ac:dyDescent="0.2">
      <c r="T50" s="275">
        <v>1565520</v>
      </c>
    </row>
    <row r="51" spans="20:20" x14ac:dyDescent="0.2">
      <c r="T51" s="275">
        <v>1631760</v>
      </c>
    </row>
    <row r="52" spans="20:20" x14ac:dyDescent="0.2">
      <c r="T52" s="275">
        <v>651668</v>
      </c>
    </row>
    <row r="53" spans="20:20" x14ac:dyDescent="0.2">
      <c r="T53" s="275">
        <v>1106153</v>
      </c>
    </row>
    <row r="54" spans="20:20" x14ac:dyDescent="0.2">
      <c r="T54" s="275">
        <v>2090972</v>
      </c>
    </row>
    <row r="55" spans="20:20" x14ac:dyDescent="0.2">
      <c r="T55" s="275">
        <v>560521</v>
      </c>
    </row>
    <row r="56" spans="20:20" x14ac:dyDescent="0.2">
      <c r="T56" s="275">
        <v>3279410</v>
      </c>
    </row>
    <row r="57" spans="20:20" x14ac:dyDescent="0.2">
      <c r="T57" s="275">
        <v>941910</v>
      </c>
    </row>
    <row r="58" spans="20:20" x14ac:dyDescent="0.2">
      <c r="T58" s="275">
        <v>2469659</v>
      </c>
    </row>
    <row r="59" spans="20:20" x14ac:dyDescent="0.2">
      <c r="T59" s="275">
        <v>1981318</v>
      </c>
    </row>
    <row r="60" spans="20:20" x14ac:dyDescent="0.2">
      <c r="T60" s="275">
        <v>385032</v>
      </c>
    </row>
    <row r="61" spans="20:20" x14ac:dyDescent="0.2">
      <c r="T61" s="275">
        <v>3435797</v>
      </c>
    </row>
    <row r="62" spans="20:20" x14ac:dyDescent="0.2">
      <c r="T62" s="275">
        <v>796261</v>
      </c>
    </row>
    <row r="63" spans="20:20" x14ac:dyDescent="0.2">
      <c r="T63" s="275">
        <v>864614</v>
      </c>
    </row>
    <row r="64" spans="20:20" x14ac:dyDescent="0.2">
      <c r="T64" s="275">
        <v>1106891</v>
      </c>
    </row>
    <row r="65" spans="20:20" x14ac:dyDescent="0.2">
      <c r="T65" s="275">
        <v>767697</v>
      </c>
    </row>
    <row r="66" spans="20:20" x14ac:dyDescent="0.2">
      <c r="T66" s="275">
        <v>1227356</v>
      </c>
    </row>
    <row r="67" spans="20:20" x14ac:dyDescent="0.2">
      <c r="T67" s="275">
        <v>1072940</v>
      </c>
    </row>
    <row r="68" spans="20:20" x14ac:dyDescent="0.2">
      <c r="T68" s="275">
        <v>1043727</v>
      </c>
    </row>
    <row r="69" spans="20:20" x14ac:dyDescent="0.2">
      <c r="T69" s="275">
        <v>2723860</v>
      </c>
    </row>
    <row r="70" spans="20:20" x14ac:dyDescent="0.2">
      <c r="T70" s="275">
        <v>819090</v>
      </c>
    </row>
    <row r="71" spans="20:20" x14ac:dyDescent="0.2">
      <c r="T71" s="275">
        <v>1037949</v>
      </c>
    </row>
    <row r="72" spans="20:20" x14ac:dyDescent="0.2">
      <c r="T72" s="275">
        <v>7315739</v>
      </c>
    </row>
    <row r="73" spans="20:20" x14ac:dyDescent="0.2">
      <c r="T73" s="275">
        <v>3728035</v>
      </c>
    </row>
    <row r="74" spans="20:20" x14ac:dyDescent="0.2">
      <c r="T74" s="275">
        <v>132377</v>
      </c>
    </row>
    <row r="75" spans="20:20" x14ac:dyDescent="0.2">
      <c r="T75" s="275">
        <v>32924</v>
      </c>
    </row>
    <row r="76" spans="20:20" x14ac:dyDescent="0.2">
      <c r="T76" s="275">
        <v>1117381</v>
      </c>
    </row>
    <row r="77" spans="20:20" x14ac:dyDescent="0.2">
      <c r="T77" s="275">
        <v>34744</v>
      </c>
    </row>
    <row r="78" spans="20:20" x14ac:dyDescent="0.2">
      <c r="T78" s="275">
        <v>363091</v>
      </c>
    </row>
    <row r="79" spans="20:20" x14ac:dyDescent="0.2">
      <c r="T79" s="275">
        <v>1510328</v>
      </c>
    </row>
    <row r="80" spans="20:20" x14ac:dyDescent="0.2">
      <c r="T80" s="275">
        <v>304126</v>
      </c>
    </row>
  </sheetData>
  <mergeCells count="28">
    <mergeCell ref="A34:P34"/>
    <mergeCell ref="K8:P8"/>
    <mergeCell ref="E9:E12"/>
    <mergeCell ref="F9:F12"/>
    <mergeCell ref="G9:G12"/>
    <mergeCell ref="K9:N9"/>
    <mergeCell ref="O9:O11"/>
    <mergeCell ref="P9:P12"/>
    <mergeCell ref="K10:K12"/>
    <mergeCell ref="L10:N10"/>
    <mergeCell ref="C8:C12"/>
    <mergeCell ref="D8:D12"/>
    <mergeCell ref="E8:G8"/>
    <mergeCell ref="H8:H12"/>
    <mergeCell ref="I8:I12"/>
    <mergeCell ref="J8:J12"/>
    <mergeCell ref="S8:S12"/>
    <mergeCell ref="B6:J6"/>
    <mergeCell ref="I1:P1"/>
    <mergeCell ref="A2:L2"/>
    <mergeCell ref="B4:J4"/>
    <mergeCell ref="A7:J7"/>
    <mergeCell ref="A8:A12"/>
    <mergeCell ref="B8:B12"/>
    <mergeCell ref="L11:L12"/>
    <mergeCell ref="M11:M12"/>
    <mergeCell ref="B3:K3"/>
    <mergeCell ref="N11:N12"/>
  </mergeCells>
  <pageMargins left="0.27559055118110237" right="0.23622047244094491" top="0.27559055118110237" bottom="0.23622047244094491" header="0.31496062992125984" footer="0.31496062992125984"/>
  <pageSetup paperSize="9" scale="77" orientation="landscape" r:id="rId1"/>
  <rowBreaks count="1" manualBreakCount="1">
    <brk id="3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701</vt:i4>
      </vt:variant>
    </vt:vector>
  </HeadingPairs>
  <TitlesOfParts>
    <vt:vector size="724" baseType="lpstr">
      <vt:lpstr>Таб_18_СВОД</vt:lpstr>
      <vt:lpstr>Таб_1_Исходн.</vt:lpstr>
      <vt:lpstr>Таб_2_Компенс.УИК</vt:lpstr>
      <vt:lpstr>Таб_3_ДОТ_ УИК</vt:lpstr>
      <vt:lpstr>Таб_4_Компенс.ТИК</vt:lpstr>
      <vt:lpstr>Таб_5_ДОТ_ТИК</vt:lpstr>
      <vt:lpstr>Таб_5.1_ДОТ_ТИК_шт._осн</vt:lpstr>
      <vt:lpstr>Таб_6_Бюллетени</vt:lpstr>
      <vt:lpstr>Т.7._Печатная прод.город.О </vt:lpstr>
      <vt:lpstr>Таб_8_Транспорт</vt:lpstr>
      <vt:lpstr>Таб_9_Связь</vt:lpstr>
      <vt:lpstr>Таб_10_Канцелярия</vt:lpstr>
      <vt:lpstr>Лист1</vt:lpstr>
      <vt:lpstr>Прил_2_Стоим.бумаги</vt:lpstr>
      <vt:lpstr>Прил_1_Стоим.набора</vt:lpstr>
      <vt:lpstr>Таб_11_Командировочные</vt:lpstr>
      <vt:lpstr>Таб_12_Вывески</vt:lpstr>
      <vt:lpstr>Таб_13_расходные материалы</vt:lpstr>
      <vt:lpstr>Таб_14_Другие расходы на оборуд</vt:lpstr>
      <vt:lpstr>Таб_15_Договоры ГПХ</vt:lpstr>
      <vt:lpstr>Таб_16_Печатная информационная</vt:lpstr>
      <vt:lpstr>ТАБ.16.1 НАРУЖНОЕ ИНФОРМИРОВ</vt:lpstr>
      <vt:lpstr>Таб_17_Другие расходы QR коды</vt:lpstr>
      <vt:lpstr>AGENTS</vt:lpstr>
      <vt:lpstr>AGENTS_DICTIONARIES</vt:lpstr>
      <vt:lpstr>AGNGRP_CODE</vt:lpstr>
      <vt:lpstr>CALC_TYPE</vt:lpstr>
      <vt:lpstr>CALC_TYPES</vt:lpstr>
      <vt:lpstr>CHECKED</vt:lpstr>
      <vt:lpstr>DICTIONARIES</vt:lpstr>
      <vt:lpstr>I_1</vt:lpstr>
      <vt:lpstr>Таб_18_СВОД!I_10</vt:lpstr>
      <vt:lpstr>I_10</vt:lpstr>
      <vt:lpstr>I_100</vt:lpstr>
      <vt:lpstr>I_101</vt:lpstr>
      <vt:lpstr>Таб_18_СВОД!I_102</vt:lpstr>
      <vt:lpstr>I_102</vt:lpstr>
      <vt:lpstr>I_105</vt:lpstr>
      <vt:lpstr>Таб_18_СВОД!I_106</vt:lpstr>
      <vt:lpstr>I_106</vt:lpstr>
      <vt:lpstr>I_111</vt:lpstr>
      <vt:lpstr>Таб_18_СВОД!I_112</vt:lpstr>
      <vt:lpstr>I_112</vt:lpstr>
      <vt:lpstr>I_116</vt:lpstr>
      <vt:lpstr>Таб_18_СВОД!I_117</vt:lpstr>
      <vt:lpstr>I_117</vt:lpstr>
      <vt:lpstr>I_120</vt:lpstr>
      <vt:lpstr>Таб_18_СВОД!I_121</vt:lpstr>
      <vt:lpstr>I_121</vt:lpstr>
      <vt:lpstr>I_124</vt:lpstr>
      <vt:lpstr>Таб_18_СВОД!I_125</vt:lpstr>
      <vt:lpstr>I_125</vt:lpstr>
      <vt:lpstr>I_130</vt:lpstr>
      <vt:lpstr>Таб_18_СВОД!I_131</vt:lpstr>
      <vt:lpstr>I_131</vt:lpstr>
      <vt:lpstr>I_136</vt:lpstr>
      <vt:lpstr>I_139</vt:lpstr>
      <vt:lpstr>I_141</vt:lpstr>
      <vt:lpstr>Таб_18_СВОД!I_142</vt:lpstr>
      <vt:lpstr>I_142</vt:lpstr>
      <vt:lpstr>I_147</vt:lpstr>
      <vt:lpstr>Таб_18_СВОД!I_148</vt:lpstr>
      <vt:lpstr>I_148</vt:lpstr>
      <vt:lpstr>Таб_18_СВОД!I_149</vt:lpstr>
      <vt:lpstr>I_149</vt:lpstr>
      <vt:lpstr>I_15</vt:lpstr>
      <vt:lpstr>Таб_18_СВОД!I_150</vt:lpstr>
      <vt:lpstr>I_150</vt:lpstr>
      <vt:lpstr>I_151</vt:lpstr>
      <vt:lpstr>Таб_18_СВОД!I_152</vt:lpstr>
      <vt:lpstr>I_152</vt:lpstr>
      <vt:lpstr>Таб_18_СВОД!I_153</vt:lpstr>
      <vt:lpstr>I_153</vt:lpstr>
      <vt:lpstr>I_154</vt:lpstr>
      <vt:lpstr>I_155</vt:lpstr>
      <vt:lpstr>Таб_18_СВОД!I_156</vt:lpstr>
      <vt:lpstr>I_156</vt:lpstr>
      <vt:lpstr>I_157</vt:lpstr>
      <vt:lpstr>Таб_18_СВОД!I_158</vt:lpstr>
      <vt:lpstr>I_158</vt:lpstr>
      <vt:lpstr>Таб_18_СВОД!I_159</vt:lpstr>
      <vt:lpstr>I_159</vt:lpstr>
      <vt:lpstr>Таб_18_СВОД!I_16</vt:lpstr>
      <vt:lpstr>I_16</vt:lpstr>
      <vt:lpstr>I_160</vt:lpstr>
      <vt:lpstr>I_161</vt:lpstr>
      <vt:lpstr>Таб_18_СВОД!I_162</vt:lpstr>
      <vt:lpstr>I_162</vt:lpstr>
      <vt:lpstr>I_165</vt:lpstr>
      <vt:lpstr>I_169</vt:lpstr>
      <vt:lpstr>I_170</vt:lpstr>
      <vt:lpstr>I_171</vt:lpstr>
      <vt:lpstr>I_172</vt:lpstr>
      <vt:lpstr>I_173</vt:lpstr>
      <vt:lpstr>I_174</vt:lpstr>
      <vt:lpstr>I_175</vt:lpstr>
      <vt:lpstr>I_176</vt:lpstr>
      <vt:lpstr>I_177</vt:lpstr>
      <vt:lpstr>Таб_18_СВОД!I_178</vt:lpstr>
      <vt:lpstr>I_178</vt:lpstr>
      <vt:lpstr>I_179</vt:lpstr>
      <vt:lpstr>I_180</vt:lpstr>
      <vt:lpstr>I_181</vt:lpstr>
      <vt:lpstr>I_182</vt:lpstr>
      <vt:lpstr>Таб_18_СВОД!I_183</vt:lpstr>
      <vt:lpstr>I_183</vt:lpstr>
      <vt:lpstr>I_184</vt:lpstr>
      <vt:lpstr>I_185</vt:lpstr>
      <vt:lpstr>I_186</vt:lpstr>
      <vt:lpstr>I_187</vt:lpstr>
      <vt:lpstr>Таб_18_СВОД!I_188</vt:lpstr>
      <vt:lpstr>I_188</vt:lpstr>
      <vt:lpstr>Таб_18_СВОД!I_189</vt:lpstr>
      <vt:lpstr>I_189</vt:lpstr>
      <vt:lpstr>I_190</vt:lpstr>
      <vt:lpstr>Таб_18_СВОД!I_191</vt:lpstr>
      <vt:lpstr>I_191</vt:lpstr>
      <vt:lpstr>I_192</vt:lpstr>
      <vt:lpstr>I_193</vt:lpstr>
      <vt:lpstr>Таб_18_СВОД!I_194</vt:lpstr>
      <vt:lpstr>I_194</vt:lpstr>
      <vt:lpstr>Таб_18_СВОД!I_195</vt:lpstr>
      <vt:lpstr>I_195</vt:lpstr>
      <vt:lpstr>I_196</vt:lpstr>
      <vt:lpstr>Таб_18_СВОД!I_197</vt:lpstr>
      <vt:lpstr>I_197</vt:lpstr>
      <vt:lpstr>I_198</vt:lpstr>
      <vt:lpstr>I_199</vt:lpstr>
      <vt:lpstr>I_2</vt:lpstr>
      <vt:lpstr>Таб_18_СВОД!I_200</vt:lpstr>
      <vt:lpstr>I_200</vt:lpstr>
      <vt:lpstr>Таб_18_СВОД!I_201</vt:lpstr>
      <vt:lpstr>I_201</vt:lpstr>
      <vt:lpstr>I_202</vt:lpstr>
      <vt:lpstr>I_203</vt:lpstr>
      <vt:lpstr>Таб_18_СВОД!I_204</vt:lpstr>
      <vt:lpstr>I_204</vt:lpstr>
      <vt:lpstr>Таб_18_СВОД!I_205</vt:lpstr>
      <vt:lpstr>I_205</vt:lpstr>
      <vt:lpstr>I_206</vt:lpstr>
      <vt:lpstr>I_207</vt:lpstr>
      <vt:lpstr>Таб_18_СВОД!I_208</vt:lpstr>
      <vt:lpstr>I_208</vt:lpstr>
      <vt:lpstr>Таб_18_СВОД!I_209</vt:lpstr>
      <vt:lpstr>I_209</vt:lpstr>
      <vt:lpstr>I_21</vt:lpstr>
      <vt:lpstr>I_210</vt:lpstr>
      <vt:lpstr>Таб_18_СВОД!I_211</vt:lpstr>
      <vt:lpstr>I_211</vt:lpstr>
      <vt:lpstr>I_212</vt:lpstr>
      <vt:lpstr>I_213</vt:lpstr>
      <vt:lpstr>Таб_18_СВОД!I_214</vt:lpstr>
      <vt:lpstr>I_214</vt:lpstr>
      <vt:lpstr>Таб_18_СВОД!I_215</vt:lpstr>
      <vt:lpstr>I_215</vt:lpstr>
      <vt:lpstr>I_216</vt:lpstr>
      <vt:lpstr>Таб_18_СВОД!I_217</vt:lpstr>
      <vt:lpstr>I_217</vt:lpstr>
      <vt:lpstr>Таб_18_СВОД!I_218</vt:lpstr>
      <vt:lpstr>I_218</vt:lpstr>
      <vt:lpstr>I_219</vt:lpstr>
      <vt:lpstr>Таб_18_СВОД!I_22</vt:lpstr>
      <vt:lpstr>I_22</vt:lpstr>
      <vt:lpstr>Таб_18_СВОД!I_220</vt:lpstr>
      <vt:lpstr>I_220</vt:lpstr>
      <vt:lpstr>I_221</vt:lpstr>
      <vt:lpstr>Таб_18_СВОД!I_222</vt:lpstr>
      <vt:lpstr>I_222</vt:lpstr>
      <vt:lpstr>I_223</vt:lpstr>
      <vt:lpstr>I_224</vt:lpstr>
      <vt:lpstr>Таб_18_СВОД!I_225</vt:lpstr>
      <vt:lpstr>I_225</vt:lpstr>
      <vt:lpstr>I_226</vt:lpstr>
      <vt:lpstr>I_227</vt:lpstr>
      <vt:lpstr>Таб_18_СВОД!I_228</vt:lpstr>
      <vt:lpstr>I_228</vt:lpstr>
      <vt:lpstr>Таб_18_СВОД!I_229</vt:lpstr>
      <vt:lpstr>I_229</vt:lpstr>
      <vt:lpstr>I_230</vt:lpstr>
      <vt:lpstr>I_231</vt:lpstr>
      <vt:lpstr>Таб_18_СВОД!I_232</vt:lpstr>
      <vt:lpstr>I_232</vt:lpstr>
      <vt:lpstr>Таб_18_СВОД!I_233</vt:lpstr>
      <vt:lpstr>I_233</vt:lpstr>
      <vt:lpstr>I_234</vt:lpstr>
      <vt:lpstr>I_235</vt:lpstr>
      <vt:lpstr>Таб_18_СВОД!I_236</vt:lpstr>
      <vt:lpstr>I_236</vt:lpstr>
      <vt:lpstr>Таб_18_СВОД!I_237</vt:lpstr>
      <vt:lpstr>I_237</vt:lpstr>
      <vt:lpstr>I_238</vt:lpstr>
      <vt:lpstr>I_239</vt:lpstr>
      <vt:lpstr>Таб_18_СВОД!I_240</vt:lpstr>
      <vt:lpstr>I_240</vt:lpstr>
      <vt:lpstr>Таб_18_СВОД!I_241</vt:lpstr>
      <vt:lpstr>I_241</vt:lpstr>
      <vt:lpstr>I_242</vt:lpstr>
      <vt:lpstr>Таб_18_СВОД!I_243</vt:lpstr>
      <vt:lpstr>I_243</vt:lpstr>
      <vt:lpstr>I_244</vt:lpstr>
      <vt:lpstr>I_245</vt:lpstr>
      <vt:lpstr>Таб_18_СВОД!I_246</vt:lpstr>
      <vt:lpstr>I_246</vt:lpstr>
      <vt:lpstr>Таб_18_СВОД!I_247</vt:lpstr>
      <vt:lpstr>I_247</vt:lpstr>
      <vt:lpstr>I_248</vt:lpstr>
      <vt:lpstr>I_26</vt:lpstr>
      <vt:lpstr>I_3</vt:lpstr>
      <vt:lpstr>I_30</vt:lpstr>
      <vt:lpstr>I_31</vt:lpstr>
      <vt:lpstr>I_33</vt:lpstr>
      <vt:lpstr>Таб_18_СВОД!I_34</vt:lpstr>
      <vt:lpstr>I_34</vt:lpstr>
      <vt:lpstr>I_35</vt:lpstr>
      <vt:lpstr>Таб_18_СВОД!I_36</vt:lpstr>
      <vt:lpstr>I_36</vt:lpstr>
      <vt:lpstr>Таб_18_СВОД!I_37</vt:lpstr>
      <vt:lpstr>I_37</vt:lpstr>
      <vt:lpstr>I_38</vt:lpstr>
      <vt:lpstr>I_39</vt:lpstr>
      <vt:lpstr>Таб_18_СВОД!I_4</vt:lpstr>
      <vt:lpstr>I_4</vt:lpstr>
      <vt:lpstr>Таб_18_СВОД!I_40</vt:lpstr>
      <vt:lpstr>I_40</vt:lpstr>
      <vt:lpstr>I_43</vt:lpstr>
      <vt:lpstr>Таб_18_СВОД!I_44</vt:lpstr>
      <vt:lpstr>I_44</vt:lpstr>
      <vt:lpstr>I_49</vt:lpstr>
      <vt:lpstr>I_5</vt:lpstr>
      <vt:lpstr>Таб_18_СВОД!I_50</vt:lpstr>
      <vt:lpstr>I_50</vt:lpstr>
      <vt:lpstr>I_55</vt:lpstr>
      <vt:lpstr>Таб_18_СВОД!I_56</vt:lpstr>
      <vt:lpstr>I_56</vt:lpstr>
      <vt:lpstr>Таб_18_СВОД!I_6</vt:lpstr>
      <vt:lpstr>I_6</vt:lpstr>
      <vt:lpstr>I_61</vt:lpstr>
      <vt:lpstr>Таб_18_СВОД!I_62</vt:lpstr>
      <vt:lpstr>I_62</vt:lpstr>
      <vt:lpstr>I_67</vt:lpstr>
      <vt:lpstr>Таб_18_СВОД!I_68</vt:lpstr>
      <vt:lpstr>I_68</vt:lpstr>
      <vt:lpstr>I_69</vt:lpstr>
      <vt:lpstr>Таб_18_СВОД!I_7</vt:lpstr>
      <vt:lpstr>I_7</vt:lpstr>
      <vt:lpstr>Таб_18_СВОД!I_70</vt:lpstr>
      <vt:lpstr>I_70</vt:lpstr>
      <vt:lpstr>Таб_18_СВОД!I_71</vt:lpstr>
      <vt:lpstr>I_71</vt:lpstr>
      <vt:lpstr>I_72</vt:lpstr>
      <vt:lpstr>I_73</vt:lpstr>
      <vt:lpstr>Таб_18_СВОД!I_74</vt:lpstr>
      <vt:lpstr>I_74</vt:lpstr>
      <vt:lpstr>I_77</vt:lpstr>
      <vt:lpstr>Таб_18_СВОД!I_78</vt:lpstr>
      <vt:lpstr>I_78</vt:lpstr>
      <vt:lpstr>I_8</vt:lpstr>
      <vt:lpstr>I_83</vt:lpstr>
      <vt:lpstr>Таб_18_СВОД!I_84</vt:lpstr>
      <vt:lpstr>I_84</vt:lpstr>
      <vt:lpstr>I_89</vt:lpstr>
      <vt:lpstr>I_9</vt:lpstr>
      <vt:lpstr>Таб_18_СВОД!I_90</vt:lpstr>
      <vt:lpstr>I_90</vt:lpstr>
      <vt:lpstr>I_95</vt:lpstr>
      <vt:lpstr>Таб_18_СВОД!I_96</vt:lpstr>
      <vt:lpstr>I_96</vt:lpstr>
      <vt:lpstr>I_97</vt:lpstr>
      <vt:lpstr>Таб_18_СВОД!I_98</vt:lpstr>
      <vt:lpstr>I_98</vt:lpstr>
      <vt:lpstr>Таб_18_СВОД!I_99</vt:lpstr>
      <vt:lpstr>I_99</vt:lpstr>
      <vt:lpstr>'ТАБ.16.1 НАРУЖНОЕ ИНФОРМИРОВ'!ID_1512378</vt:lpstr>
      <vt:lpstr>'ТАБ.16.1 НАРУЖНОЕ ИНФОРМИРОВ'!ID_2622185</vt:lpstr>
      <vt:lpstr>'ТАБ.16.1 НАРУЖНОЕ ИНФОРМИРОВ'!ID_2622189</vt:lpstr>
      <vt:lpstr>'ТАБ.16.1 НАРУЖНОЕ ИНФОРМИРОВ'!ID_2622190</vt:lpstr>
      <vt:lpstr>'ТАБ.16.1 НАРУЖНОЕ ИНФОРМИРОВ'!ID_2622192</vt:lpstr>
      <vt:lpstr>'ТАБ.16.1 НАРУЖНОЕ ИНФОРМИРОВ'!ID_2622193</vt:lpstr>
      <vt:lpstr>'ТАБ.16.1 НАРУЖНОЕ ИНФОРМИРОВ'!ID_2622194</vt:lpstr>
      <vt:lpstr>'ТАБ.16.1 НАРУЖНОЕ ИНФОРМИРОВ'!ID_2622195</vt:lpstr>
      <vt:lpstr>'ТАБ.16.1 НАРУЖНОЕ ИНФОРМИРОВ'!ID_2622196</vt:lpstr>
      <vt:lpstr>'ТАБ.16.1 НАРУЖНОЕ ИНФОРМИРОВ'!ID_2622197</vt:lpstr>
      <vt:lpstr>'ТАБ.16.1 НАРУЖНОЕ ИНФОРМИРОВ'!ID_2622198</vt:lpstr>
      <vt:lpstr>'ТАБ.16.1 НАРУЖНОЕ ИНФОРМИРОВ'!ID_2622199</vt:lpstr>
      <vt:lpstr>'ТАБ.16.1 НАРУЖНОЕ ИНФОРМИРОВ'!ID_2622200</vt:lpstr>
      <vt:lpstr>'ТАБ.16.1 НАРУЖНОЕ ИНФОРМИРОВ'!ID_2622201</vt:lpstr>
      <vt:lpstr>'ТАБ.16.1 НАРУЖНОЕ ИНФОРМИРОВ'!ID_2622202</vt:lpstr>
      <vt:lpstr>'ТАБ.16.1 НАРУЖНОЕ ИНФОРМИРОВ'!ID_2622203</vt:lpstr>
      <vt:lpstr>'ТАБ.16.1 НАРУЖНОЕ ИНФОРМИРОВ'!ID_2622204</vt:lpstr>
      <vt:lpstr>'ТАБ.16.1 НАРУЖНОЕ ИНФОРМИРОВ'!ID_2622206</vt:lpstr>
      <vt:lpstr>'ТАБ.16.1 НАРУЖНОЕ ИНФОРМИРОВ'!ID_2622207</vt:lpstr>
      <vt:lpstr>'ТАБ.16.1 НАРУЖНОЕ ИНФОРМИРОВ'!ID_2622208</vt:lpstr>
      <vt:lpstr>'ТАБ.16.1 НАРУЖНОЕ ИНФОРМИРОВ'!ID_2622209</vt:lpstr>
      <vt:lpstr>'ТАБ.16.1 НАРУЖНОЕ ИНФОРМИРОВ'!ID_2622210</vt:lpstr>
      <vt:lpstr>'ТАБ.16.1 НАРУЖНОЕ ИНФОРМИРОВ'!ID_2622211</vt:lpstr>
      <vt:lpstr>'ТАБ.16.1 НАРУЖНОЕ ИНФОРМИРОВ'!ID_2622212</vt:lpstr>
      <vt:lpstr>'ТАБ.16.1 НАРУЖНОЕ ИНФОРМИРОВ'!ID_2622213</vt:lpstr>
      <vt:lpstr>'ТАБ.16.1 НАРУЖНОЕ ИНФОРМИРОВ'!ID_2622214</vt:lpstr>
      <vt:lpstr>'ТАБ.16.1 НАРУЖНОЕ ИНФОРМИРОВ'!ID_2622215</vt:lpstr>
      <vt:lpstr>'ТАБ.16.1 НАРУЖНОЕ ИНФОРМИРОВ'!ID_2622216</vt:lpstr>
      <vt:lpstr>'ТАБ.16.1 НАРУЖНОЕ ИНФОРМИРОВ'!ID_2622217</vt:lpstr>
      <vt:lpstr>'ТАБ.16.1 НАРУЖНОЕ ИНФОРМИРОВ'!ID_2622218</vt:lpstr>
      <vt:lpstr>'ТАБ.16.1 НАРУЖНОЕ ИНФОРМИРОВ'!ID_2622219</vt:lpstr>
      <vt:lpstr>'ТАБ.16.1 НАРУЖНОЕ ИНФОРМИРОВ'!ID_2622220</vt:lpstr>
      <vt:lpstr>'ТАБ.16.1 НАРУЖНОЕ ИНФОРМИРОВ'!ID_2622221</vt:lpstr>
      <vt:lpstr>'ТАБ.16.1 НАРУЖНОЕ ИНФОРМИРОВ'!ID_2622222</vt:lpstr>
      <vt:lpstr>'ТАБ.16.1 НАРУЖНОЕ ИНФОРМИРОВ'!ID_2622223</vt:lpstr>
      <vt:lpstr>'ТАБ.16.1 НАРУЖНОЕ ИНФОРМИРОВ'!ID_2622224</vt:lpstr>
      <vt:lpstr>'ТАБ.16.1 НАРУЖНОЕ ИНФОРМИРОВ'!ID_2622225</vt:lpstr>
      <vt:lpstr>'ТАБ.16.1 НАРУЖНОЕ ИНФОРМИРОВ'!ID_2622226</vt:lpstr>
      <vt:lpstr>'ТАБ.16.1 НАРУЖНОЕ ИНФОРМИРОВ'!ID_2622227</vt:lpstr>
      <vt:lpstr>'ТАБ.16.1 НАРУЖНОЕ ИНФОРМИРОВ'!ID_2622228</vt:lpstr>
      <vt:lpstr>'ТАБ.16.1 НАРУЖНОЕ ИНФОРМИРОВ'!ID_2622229</vt:lpstr>
      <vt:lpstr>'ТАБ.16.1 НАРУЖНОЕ ИНФОРМИРОВ'!ID_2622230</vt:lpstr>
      <vt:lpstr>'ТАБ.16.1 НАРУЖНОЕ ИНФОРМИРОВ'!ID_2622231</vt:lpstr>
      <vt:lpstr>'ТАБ.16.1 НАРУЖНОЕ ИНФОРМИРОВ'!ID_2622232</vt:lpstr>
      <vt:lpstr>'ТАБ.16.1 НАРУЖНОЕ ИНФОРМИРОВ'!ID_2622233</vt:lpstr>
      <vt:lpstr>'ТАБ.16.1 НАРУЖНОЕ ИНФОРМИРОВ'!ID_2622234</vt:lpstr>
      <vt:lpstr>'ТАБ.16.1 НАРУЖНОЕ ИНФОРМИРОВ'!ID_2622235</vt:lpstr>
      <vt:lpstr>'ТАБ.16.1 НАРУЖНОЕ ИНФОРМИРОВ'!ID_2622236</vt:lpstr>
      <vt:lpstr>'ТАБ.16.1 НАРУЖНОЕ ИНФОРМИРОВ'!ID_2622237</vt:lpstr>
      <vt:lpstr>'ТАБ.16.1 НАРУЖНОЕ ИНФОРМИРОВ'!ID_2622238</vt:lpstr>
      <vt:lpstr>'ТАБ.16.1 НАРУЖНОЕ ИНФОРМИРОВ'!ID_2622239</vt:lpstr>
      <vt:lpstr>'ТАБ.16.1 НАРУЖНОЕ ИНФОРМИРОВ'!ID_2622240</vt:lpstr>
      <vt:lpstr>'ТАБ.16.1 НАРУЖНОЕ ИНФОРМИРОВ'!ID_2622241</vt:lpstr>
      <vt:lpstr>'ТАБ.16.1 НАРУЖНОЕ ИНФОРМИРОВ'!ID_2622242</vt:lpstr>
      <vt:lpstr>'ТАБ.16.1 НАРУЖНОЕ ИНФОРМИРОВ'!ID_2622243</vt:lpstr>
      <vt:lpstr>'ТАБ.16.1 НАРУЖНОЕ ИНФОРМИРОВ'!ID_2622244</vt:lpstr>
      <vt:lpstr>'ТАБ.16.1 НАРУЖНОЕ ИНФОРМИРОВ'!ID_2622245</vt:lpstr>
      <vt:lpstr>'ТАБ.16.1 НАРУЖНОЕ ИНФОРМИРОВ'!ID_2622246</vt:lpstr>
      <vt:lpstr>'ТАБ.16.1 НАРУЖНОЕ ИНФОРМИРОВ'!ID_2622247</vt:lpstr>
      <vt:lpstr>'ТАБ.16.1 НАРУЖНОЕ ИНФОРМИРОВ'!ID_2622248</vt:lpstr>
      <vt:lpstr>'ТАБ.16.1 НАРУЖНОЕ ИНФОРМИРОВ'!ID_2622249</vt:lpstr>
      <vt:lpstr>'ТАБ.16.1 НАРУЖНОЕ ИНФОРМИРОВ'!ID_2622250</vt:lpstr>
      <vt:lpstr>'ТАБ.16.1 НАРУЖНОЕ ИНФОРМИРОВ'!ID_2622251</vt:lpstr>
      <vt:lpstr>'ТАБ.16.1 НАРУЖНОЕ ИНФОРМИРОВ'!ID_2622252</vt:lpstr>
      <vt:lpstr>'ТАБ.16.1 НАРУЖНОЕ ИНФОРМИРОВ'!ID_2622253</vt:lpstr>
      <vt:lpstr>'ТАБ.16.1 НАРУЖНОЕ ИНФОРМИРОВ'!ID_2622254</vt:lpstr>
      <vt:lpstr>'ТАБ.16.1 НАРУЖНОЕ ИНФОРМИРОВ'!ID_2622255</vt:lpstr>
      <vt:lpstr>'ТАБ.16.1 НАРУЖНОЕ ИНФОРМИРОВ'!ID_2622256</vt:lpstr>
      <vt:lpstr>'ТАБ.16.1 НАРУЖНОЕ ИНФОРМИРОВ'!ID_2622257</vt:lpstr>
      <vt:lpstr>'ТАБ.16.1 НАРУЖНОЕ ИНФОРМИРОВ'!ID_2622258</vt:lpstr>
      <vt:lpstr>'ТАБ.16.1 НАРУЖНОЕ ИНФОРМИРОВ'!ID_2622259</vt:lpstr>
      <vt:lpstr>'ТАБ.16.1 НАРУЖНОЕ ИНФОРМИРОВ'!ID_2622260</vt:lpstr>
      <vt:lpstr>'ТАБ.16.1 НАРУЖНОЕ ИНФОРМИРОВ'!ID_2622261</vt:lpstr>
      <vt:lpstr>'ТАБ.16.1 НАРУЖНОЕ ИНФОРМИРОВ'!ID_2622262</vt:lpstr>
      <vt:lpstr>'ТАБ.16.1 НАРУЖНОЕ ИНФОРМИРОВ'!ID_63115687</vt:lpstr>
      <vt:lpstr>'ТАБ.16.1 НАРУЖНОЕ ИНФОРМИРОВ'!ID_6838362</vt:lpstr>
      <vt:lpstr>'ТАБ.16.1 НАРУЖНОЕ ИНФОРМИРОВ'!ID_6838363</vt:lpstr>
      <vt:lpstr>'ТАБ.16.1 НАРУЖНОЕ ИНФОРМИРОВ'!ID_6838364</vt:lpstr>
      <vt:lpstr>'ТАБ.16.1 НАРУЖНОЕ ИНФОРМИРОВ'!ID_6838365</vt:lpstr>
      <vt:lpstr>'ТАБ.16.1 НАРУЖНОЕ ИНФОРМИРОВ'!ID_6838366</vt:lpstr>
      <vt:lpstr>'ТАБ.16.1 НАРУЖНОЕ ИНФОРМИРОВ'!ID_6838367</vt:lpstr>
      <vt:lpstr>'ТАБ.16.1 НАРУЖНОЕ ИНФОРМИРОВ'!ID_6838368</vt:lpstr>
      <vt:lpstr>'ТАБ.16.1 НАРУЖНОЕ ИНФОРМИРОВ'!ID_6838369</vt:lpstr>
      <vt:lpstr>'ТАБ.16.1 НАРУЖНОЕ ИНФОРМИРОВ'!ID_6838370</vt:lpstr>
      <vt:lpstr>'ТАБ.16.1 НАРУЖНОЕ ИНФОРМИРОВ'!ID_6838371</vt:lpstr>
      <vt:lpstr>'ТАБ.16.1 НАРУЖНОЕ ИНФОРМИРОВ'!ID_6838372</vt:lpstr>
      <vt:lpstr>'ТАБ.16.1 НАРУЖНОЕ ИНФОРМИРОВ'!ID_6838373</vt:lpstr>
      <vt:lpstr>'ТАБ.16.1 НАРУЖНОЕ ИНФОРМИРОВ'!ID_6838378</vt:lpstr>
      <vt:lpstr>'ТАБ.16.1 НАРУЖНОЕ ИНФОРМИРОВ'!ID_6838379</vt:lpstr>
      <vt:lpstr>'ТАБ.16.1 НАРУЖНОЕ ИНФОРМИРОВ'!ID_6838380</vt:lpstr>
      <vt:lpstr>'ТАБ.16.1 НАРУЖНОЕ ИНФОРМИРОВ'!ID_6838381</vt:lpstr>
      <vt:lpstr>'ТАБ.16.1 НАРУЖНОЕ ИНФОРМИРОВ'!ID_6838382</vt:lpstr>
      <vt:lpstr>'ТАБ.16.1 НАРУЖНОЕ ИНФОРМИРОВ'!ID_6838383</vt:lpstr>
      <vt:lpstr>'ТАБ.16.1 НАРУЖНОЕ ИНФОРМИРОВ'!ID_6838384</vt:lpstr>
      <vt:lpstr>'ТАБ.16.1 НАРУЖНОЕ ИНФОРМИРОВ'!ID_6838385</vt:lpstr>
      <vt:lpstr>'ТАБ.16.1 НАРУЖНОЕ ИНФОРМИРОВ'!ID_6838386</vt:lpstr>
      <vt:lpstr>'ТАБ.16.1 НАРУЖНОЕ ИНФОРМИРОВ'!ID_6838387</vt:lpstr>
      <vt:lpstr>'ТАБ.16.1 НАРУЖНОЕ ИНФОРМИРОВ'!ID_6838388</vt:lpstr>
      <vt:lpstr>'ТАБ.16.1 НАРУЖНОЕ ИНФОРМИРОВ'!ID_6838389</vt:lpstr>
      <vt:lpstr>'ТАБ.16.1 НАРУЖНОЕ ИНФОРМИРОВ'!ID_6838390</vt:lpstr>
      <vt:lpstr>'ТАБ.16.1 НАРУЖНОЕ ИНФОРМИРОВ'!ID_6838391</vt:lpstr>
      <vt:lpstr>'ТАБ.16.1 НАРУЖНОЕ ИНФОРМИРОВ'!ID_6838392</vt:lpstr>
      <vt:lpstr>'ТАБ.16.1 НАРУЖНОЕ ИНФОРМИРОВ'!ID_6838394</vt:lpstr>
      <vt:lpstr>'ТАБ.16.1 НАРУЖНОЕ ИНФОРМИРОВ'!ID_6838395</vt:lpstr>
      <vt:lpstr>'ТАБ.16.1 НАРУЖНОЕ ИНФОРМИРОВ'!ID_6838396</vt:lpstr>
      <vt:lpstr>'ТАБ.16.1 НАРУЖНОЕ ИНФОРМИРОВ'!ID_6838397</vt:lpstr>
      <vt:lpstr>'ТАБ.16.1 НАРУЖНОЕ ИНФОРМИРОВ'!ID_6838398</vt:lpstr>
      <vt:lpstr>'ТАБ.16.1 НАРУЖНОЕ ИНФОРМИРОВ'!ID_6838401</vt:lpstr>
      <vt:lpstr>'ТАБ.16.1 НАРУЖНОЕ ИНФОРМИРОВ'!ID_6838402</vt:lpstr>
      <vt:lpstr>'ТАБ.16.1 НАРУЖНОЕ ИНФОРМИРОВ'!ID_6838403</vt:lpstr>
      <vt:lpstr>'ТАБ.16.1 НАРУЖНОЕ ИНФОРМИРОВ'!ID_6838404</vt:lpstr>
      <vt:lpstr>'ТАБ.16.1 НАРУЖНОЕ ИНФОРМИРОВ'!ID_6838405</vt:lpstr>
      <vt:lpstr>'ТАБ.16.1 НАРУЖНОЕ ИНФОРМИРОВ'!ID_6838406</vt:lpstr>
      <vt:lpstr>'ТАБ.16.1 НАРУЖНОЕ ИНФОРМИРОВ'!ID_6838407</vt:lpstr>
      <vt:lpstr>'ТАБ.16.1 НАРУЖНОЕ ИНФОРМИРОВ'!ID_6838408</vt:lpstr>
      <vt:lpstr>'ТАБ.16.1 НАРУЖНОЕ ИНФОРМИРОВ'!ID_6838409</vt:lpstr>
      <vt:lpstr>'ТАБ.16.1 НАРУЖНОЕ ИНФОРМИРОВ'!ID_6838410</vt:lpstr>
      <vt:lpstr>'ТАБ.16.1 НАРУЖНОЕ ИНФОРМИРОВ'!ID_6838411</vt:lpstr>
      <vt:lpstr>'ТАБ.16.1 НАРУЖНОЕ ИНФОРМИРОВ'!ID_6838412</vt:lpstr>
      <vt:lpstr>'ТАБ.16.1 НАРУЖНОЕ ИНФОРМИРОВ'!ID_6838413</vt:lpstr>
      <vt:lpstr>'ТАБ.16.1 НАРУЖНОЕ ИНФОРМИРОВ'!ID_6838414</vt:lpstr>
      <vt:lpstr>'ТАБ.16.1 НАРУЖНОЕ ИНФОРМИРОВ'!ID_6838415</vt:lpstr>
      <vt:lpstr>'ТАБ.16.1 НАРУЖНОЕ ИНФОРМИРОВ'!ID_6838416</vt:lpstr>
      <vt:lpstr>'ТАБ.16.1 НАРУЖНОЕ ИНФОРМИРОВ'!ID_6838417</vt:lpstr>
      <vt:lpstr>'ТАБ.16.1 НАРУЖНОЕ ИНФОРМИРОВ'!ID_6838418</vt:lpstr>
      <vt:lpstr>'ТАБ.16.1 НАРУЖНОЕ ИНФОРМИРОВ'!ID_6838419</vt:lpstr>
      <vt:lpstr>'ТАБ.16.1 НАРУЖНОЕ ИНФОРМИРОВ'!ID_6838420</vt:lpstr>
      <vt:lpstr>'ТАБ.16.1 НАРУЖНОЕ ИНФОРМИРОВ'!ID_6838421</vt:lpstr>
      <vt:lpstr>'ТАБ.16.1 НАРУЖНОЕ ИНФОРМИРОВ'!ID_6838422</vt:lpstr>
      <vt:lpstr>'ТАБ.16.1 НАРУЖНОЕ ИНФОРМИРОВ'!ID_6838423</vt:lpstr>
      <vt:lpstr>'ТАБ.16.1 НАРУЖНОЕ ИНФОРМИРОВ'!ID_6838424</vt:lpstr>
      <vt:lpstr>'ТАБ.16.1 НАРУЖНОЕ ИНФОРМИРОВ'!ID_6838425</vt:lpstr>
      <vt:lpstr>'ТАБ.16.1 НАРУЖНОЕ ИНФОРМИРОВ'!ID_6838426</vt:lpstr>
      <vt:lpstr>'ТАБ.16.1 НАРУЖНОЕ ИНФОРМИРОВ'!ID_6838427</vt:lpstr>
      <vt:lpstr>'ТАБ.16.1 НАРУЖНОЕ ИНФОРМИРОВ'!ID_6838428</vt:lpstr>
      <vt:lpstr>'ТАБ.16.1 НАРУЖНОЕ ИНФОРМИРОВ'!ID_6838429</vt:lpstr>
      <vt:lpstr>'ТАБ.16.1 НАРУЖНОЕ ИНФОРМИРОВ'!ID_6838430</vt:lpstr>
      <vt:lpstr>'ТАБ.16.1 НАРУЖНОЕ ИНФОРМИРОВ'!ID_6838431</vt:lpstr>
      <vt:lpstr>'ТАБ.16.1 НАРУЖНОЕ ИНФОРМИРОВ'!ID_6838432</vt:lpstr>
      <vt:lpstr>'ТАБ.16.1 НАРУЖНОЕ ИНФОРМИРОВ'!ID_6838433</vt:lpstr>
      <vt:lpstr>'ТАБ.16.1 НАРУЖНОЕ ИНФОРМИРОВ'!ID_6838434</vt:lpstr>
      <vt:lpstr>'ТАБ.16.1 НАРУЖНОЕ ИНФОРМИРОВ'!ID_6838435</vt:lpstr>
      <vt:lpstr>'ТАБ.16.1 НАРУЖНОЕ ИНФОРМИРОВ'!ID_6838436</vt:lpstr>
      <vt:lpstr>'ТАБ.16.1 НАРУЖНОЕ ИНФОРМИРОВ'!ID_6838437</vt:lpstr>
      <vt:lpstr>'ТАБ.16.1 НАРУЖНОЕ ИНФОРМИРОВ'!ID_6838438</vt:lpstr>
      <vt:lpstr>'ТАБ.16.1 НАРУЖНОЕ ИНФОРМИРОВ'!ID_6838439</vt:lpstr>
      <vt:lpstr>'ТАБ.16.1 НАРУЖНОЕ ИНФОРМИРОВ'!ID_6838440</vt:lpstr>
      <vt:lpstr>'ТАБ.16.1 НАРУЖНОЕ ИНФОРМИРОВ'!ID_6838441</vt:lpstr>
      <vt:lpstr>'ТАБ.16.1 НАРУЖНОЕ ИНФОРМИРОВ'!ID_6838442</vt:lpstr>
      <vt:lpstr>'ТАБ.16.1 НАРУЖНОЕ ИНФОРМИРОВ'!ID_6838443</vt:lpstr>
      <vt:lpstr>'ТАБ.16.1 НАРУЖНОЕ ИНФОРМИРОВ'!ID_6838444</vt:lpstr>
      <vt:lpstr>'ТАБ.16.1 НАРУЖНОЕ ИНФОРМИРОВ'!ID_6838445</vt:lpstr>
      <vt:lpstr>'ТАБ.16.1 НАРУЖНОЕ ИНФОРМИРОВ'!ID_6838446</vt:lpstr>
      <vt:lpstr>'ТАБ.16.1 НАРУЖНОЕ ИНФОРМИРОВ'!ID_6838447</vt:lpstr>
      <vt:lpstr>'ТАБ.16.1 НАРУЖНОЕ ИНФОРМИРОВ'!ID_6838448</vt:lpstr>
      <vt:lpstr>'ТАБ.16.1 НАРУЖНОЕ ИНФОРМИРОВ'!ID_6838449</vt:lpstr>
      <vt:lpstr>'ТАБ.16.1 НАРУЖНОЕ ИНФОРМИРОВ'!ID_6838450</vt:lpstr>
      <vt:lpstr>'ТАБ.16.1 НАРУЖНОЕ ИНФОРМИРОВ'!ID_6838451</vt:lpstr>
      <vt:lpstr>'ТАБ.16.1 НАРУЖНОЕ ИНФОРМИРОВ'!ID_6838452</vt:lpstr>
      <vt:lpstr>'ТАБ.16.1 НАРУЖНОЕ ИНФОРМИРОВ'!ID_6838453</vt:lpstr>
      <vt:lpstr>'ТАБ.16.1 НАРУЖНОЕ ИНФОРМИРОВ'!ID_6838454</vt:lpstr>
      <vt:lpstr>'ТАБ.16.1 НАРУЖНОЕ ИНФОРМИРОВ'!ID_6838455</vt:lpstr>
      <vt:lpstr>'ТАБ.16.1 НАРУЖНОЕ ИНФОРМИРОВ'!ID_6838456</vt:lpstr>
      <vt:lpstr>'ТАБ.16.1 НАРУЖНОЕ ИНФОРМИРОВ'!ID_6838457</vt:lpstr>
      <vt:lpstr>'ТАБ.16.1 НАРУЖНОЕ ИНФОРМИРОВ'!ID_6838458</vt:lpstr>
      <vt:lpstr>'ТАБ.16.1 НАРУЖНОЕ ИНФОРМИРОВ'!ID_6838459</vt:lpstr>
      <vt:lpstr>'ТАБ.16.1 НАРУЖНОЕ ИНФОРМИРОВ'!ID_6838460</vt:lpstr>
      <vt:lpstr>'ТАБ.16.1 НАРУЖНОЕ ИНФОРМИРОВ'!ID_6838465</vt:lpstr>
      <vt:lpstr>'ТАБ.16.1 НАРУЖНОЕ ИНФОРМИРОВ'!ID_6838466</vt:lpstr>
      <vt:lpstr>'ТАБ.16.1 НАРУЖНОЕ ИНФОРМИРОВ'!ID_6838467</vt:lpstr>
      <vt:lpstr>'ТАБ.16.1 НАРУЖНОЕ ИНФОРМИРОВ'!ID_6838468</vt:lpstr>
      <vt:lpstr>'ТАБ.16.1 НАРУЖНОЕ ИНФОРМИРОВ'!ID_6838469</vt:lpstr>
      <vt:lpstr>'ТАБ.16.1 НАРУЖНОЕ ИНФОРМИРОВ'!ID_6838470</vt:lpstr>
      <vt:lpstr>'ТАБ.16.1 НАРУЖНОЕ ИНФОРМИРОВ'!ID_6838471</vt:lpstr>
      <vt:lpstr>'ТАБ.16.1 НАРУЖНОЕ ИНФОРМИРОВ'!ID_6838472</vt:lpstr>
      <vt:lpstr>'ТАБ.16.1 НАРУЖНОЕ ИНФОРМИРОВ'!ID_6838473</vt:lpstr>
      <vt:lpstr>'ТАБ.16.1 НАРУЖНОЕ ИНФОРМИРОВ'!ID_6838474</vt:lpstr>
      <vt:lpstr>'ТАБ.16.1 НАРУЖНОЕ ИНФОРМИРОВ'!ID_6838475</vt:lpstr>
      <vt:lpstr>'ТАБ.16.1 НАРУЖНОЕ ИНФОРМИРОВ'!ID_6838476</vt:lpstr>
      <vt:lpstr>'ТАБ.16.1 НАРУЖНОЕ ИНФОРМИРОВ'!ID_6838477</vt:lpstr>
      <vt:lpstr>'ТАБ.16.1 НАРУЖНОЕ ИНФОРМИРОВ'!ID_6838478</vt:lpstr>
      <vt:lpstr>'ТАБ.16.1 НАРУЖНОЕ ИНФОРМИРОВ'!ID_6838479</vt:lpstr>
      <vt:lpstr>'ТАБ.16.1 НАРУЖНОЕ ИНФОРМИРОВ'!ID_6838480</vt:lpstr>
      <vt:lpstr>'ТАБ.16.1 НАРУЖНОЕ ИНФОРМИРОВ'!ID_6838481</vt:lpstr>
      <vt:lpstr>'ТАБ.16.1 НАРУЖНОЕ ИНФОРМИРОВ'!ID_6838482</vt:lpstr>
      <vt:lpstr>'ТАБ.16.1 НАРУЖНОЕ ИНФОРМИРОВ'!ID_6838483</vt:lpstr>
      <vt:lpstr>'ТАБ.16.1 НАРУЖНОЕ ИНФОРМИРОВ'!ID_6838484</vt:lpstr>
      <vt:lpstr>'ТАБ.16.1 НАРУЖНОЕ ИНФОРМИРОВ'!ID_6838485</vt:lpstr>
      <vt:lpstr>'ТАБ.16.1 НАРУЖНОЕ ИНФОРМИРОВ'!ID_6838486</vt:lpstr>
      <vt:lpstr>'ТАБ.16.1 НАРУЖНОЕ ИНФОРМИРОВ'!ID_6838487</vt:lpstr>
      <vt:lpstr>'ТАБ.16.1 НАРУЖНОЕ ИНФОРМИРОВ'!ID_6838488</vt:lpstr>
      <vt:lpstr>'ТАБ.16.1 НАРУЖНОЕ ИНФОРМИРОВ'!ID_6838489</vt:lpstr>
      <vt:lpstr>'ТАБ.16.1 НАРУЖНОЕ ИНФОРМИРОВ'!ID_6838490</vt:lpstr>
      <vt:lpstr>'ТАБ.16.1 НАРУЖНОЕ ИНФОРМИРОВ'!ID_6838491</vt:lpstr>
      <vt:lpstr>'ТАБ.16.1 НАРУЖНОЕ ИНФОРМИРОВ'!ID_6838492</vt:lpstr>
      <vt:lpstr>'ТАБ.16.1 НАРУЖНОЕ ИНФОРМИРОВ'!ID_6838493</vt:lpstr>
      <vt:lpstr>'ТАБ.16.1 НАРУЖНОЕ ИНФОРМИРОВ'!ID_6838494</vt:lpstr>
      <vt:lpstr>'ТАБ.16.1 НАРУЖНОЕ ИНФОРМИРОВ'!ID_6838495</vt:lpstr>
      <vt:lpstr>'ТАБ.16.1 НАРУЖНОЕ ИНФОРМИРОВ'!ID_6838496</vt:lpstr>
      <vt:lpstr>'ТАБ.16.1 НАРУЖНОЕ ИНФОРМИРОВ'!ID_6838497</vt:lpstr>
      <vt:lpstr>'ТАБ.16.1 НАРУЖНОЕ ИНФОРМИРОВ'!ID_6838498</vt:lpstr>
      <vt:lpstr>'ТАБ.16.1 НАРУЖНОЕ ИНФОРМИРОВ'!ID_6838499</vt:lpstr>
      <vt:lpstr>'ТАБ.16.1 НАРУЖНОЕ ИНФОРМИРОВ'!ID_6838500</vt:lpstr>
      <vt:lpstr>'ТАБ.16.1 НАРУЖНОЕ ИНФОРМИРОВ'!ID_6838501</vt:lpstr>
      <vt:lpstr>'ТАБ.16.1 НАРУЖНОЕ ИНФОРМИРОВ'!ID_6838502</vt:lpstr>
      <vt:lpstr>'ТАБ.16.1 НАРУЖНОЕ ИНФОРМИРОВ'!ID_6838503</vt:lpstr>
      <vt:lpstr>'ТАБ.16.1 НАРУЖНОЕ ИНФОРМИРОВ'!ID_6838504</vt:lpstr>
      <vt:lpstr>'ТАБ.16.1 НАРУЖНОЕ ИНФОРМИРОВ'!ID_6838505</vt:lpstr>
      <vt:lpstr>'ТАБ.16.1 НАРУЖНОЕ ИНФОРМИРОВ'!ID_6838506</vt:lpstr>
      <vt:lpstr>'ТАБ.16.1 НАРУЖНОЕ ИНФОРМИРОВ'!ID_6838507</vt:lpstr>
      <vt:lpstr>'ТАБ.16.1 НАРУЖНОЕ ИНФОРМИРОВ'!ID_6838508</vt:lpstr>
      <vt:lpstr>'ТАБ.16.1 НАРУЖНОЕ ИНФОРМИРОВ'!ID_6838509</vt:lpstr>
      <vt:lpstr>'ТАБ.16.1 НАРУЖНОЕ ИНФОРМИРОВ'!ID_6838510</vt:lpstr>
      <vt:lpstr>'ТАБ.16.1 НАРУЖНОЕ ИНФОРМИРОВ'!ID_6838511</vt:lpstr>
      <vt:lpstr>'ТАБ.16.1 НАРУЖНОЕ ИНФОРМИРОВ'!ID_6838512</vt:lpstr>
      <vt:lpstr>'ТАБ.16.1 НАРУЖНОЕ ИНФОРМИРОВ'!ID_6838513</vt:lpstr>
      <vt:lpstr>'ТАБ.16.1 НАРУЖНОЕ ИНФОРМИРОВ'!ID_6838514</vt:lpstr>
      <vt:lpstr>'ТАБ.16.1 НАРУЖНОЕ ИНФОРМИРОВ'!ID_6838515</vt:lpstr>
      <vt:lpstr>'ТАБ.16.1 НАРУЖНОЕ ИНФОРМИРОВ'!ID_6838516</vt:lpstr>
      <vt:lpstr>'ТАБ.16.1 НАРУЖНОЕ ИНФОРМИРОВ'!ID_6838517</vt:lpstr>
      <vt:lpstr>'ТАБ.16.1 НАРУЖНОЕ ИНФОРМИРОВ'!ID_6838518</vt:lpstr>
      <vt:lpstr>'ТАБ.16.1 НАРУЖНОЕ ИНФОРМИРОВ'!ID_6838519</vt:lpstr>
      <vt:lpstr>'ТАБ.16.1 НАРУЖНОЕ ИНФОРМИРОВ'!ID_6838520</vt:lpstr>
      <vt:lpstr>'ТАБ.16.1 НАРУЖНОЕ ИНФОРМИРОВ'!ID_6838521</vt:lpstr>
      <vt:lpstr>'ТАБ.16.1 НАРУЖНОЕ ИНФОРМИРОВ'!ID_6838522</vt:lpstr>
      <vt:lpstr>'ТАБ.16.1 НАРУЖНОЕ ИНФОРМИРОВ'!ID_6838523</vt:lpstr>
      <vt:lpstr>'ТАБ.16.1 НАРУЖНОЕ ИНФОРМИРОВ'!ID_6838524</vt:lpstr>
      <vt:lpstr>'ТАБ.16.1 НАРУЖНОЕ ИНФОРМИРОВ'!ID_6838525</vt:lpstr>
      <vt:lpstr>'ТАБ.16.1 НАРУЖНОЕ ИНФОРМИРОВ'!ID_6838526</vt:lpstr>
      <vt:lpstr>'ТАБ.16.1 НАРУЖНОЕ ИНФОРМИРОВ'!ID_6838527</vt:lpstr>
      <vt:lpstr>'ТАБ.16.1 НАРУЖНОЕ ИНФОРМИРОВ'!ID_6838528</vt:lpstr>
      <vt:lpstr>'ТАБ.16.1 НАРУЖНОЕ ИНФОРМИРОВ'!ID_6838529</vt:lpstr>
      <vt:lpstr>'ТАБ.16.1 НАРУЖНОЕ ИНФОРМИРОВ'!ID_6838530</vt:lpstr>
      <vt:lpstr>'ТАБ.16.1 НАРУЖНОЕ ИНФОРМИРОВ'!ID_6838531</vt:lpstr>
      <vt:lpstr>'ТАБ.16.1 НАРУЖНОЕ ИНФОРМИРОВ'!ID_6838532</vt:lpstr>
      <vt:lpstr>'ТАБ.16.1 НАРУЖНОЕ ИНФОРМИРОВ'!ID_6838533</vt:lpstr>
      <vt:lpstr>'ТАБ.16.1 НАРУЖНОЕ ИНФОРМИРОВ'!ID_6838534</vt:lpstr>
      <vt:lpstr>'ТАБ.16.1 НАРУЖНОЕ ИНФОРМИРОВ'!ID_6838535</vt:lpstr>
      <vt:lpstr>'ТАБ.16.1 НАРУЖНОЕ ИНФОРМИРОВ'!ID_6838536</vt:lpstr>
      <vt:lpstr>'ТАБ.16.1 НАРУЖНОЕ ИНФОРМИРОВ'!ID_6838537</vt:lpstr>
      <vt:lpstr>'ТАБ.16.1 НАРУЖНОЕ ИНФОРМИРОВ'!ID_6838538</vt:lpstr>
      <vt:lpstr>'ТАБ.16.1 НАРУЖНОЕ ИНФОРМИРОВ'!ID_6838539</vt:lpstr>
      <vt:lpstr>'ТАБ.16.1 НАРУЖНОЕ ИНФОРМИРОВ'!ID_6838540</vt:lpstr>
      <vt:lpstr>'ТАБ.16.1 НАРУЖНОЕ ИНФОРМИРОВ'!ID_6838541</vt:lpstr>
      <vt:lpstr>'ТАБ.16.1 НАРУЖНОЕ ИНФОРМИРОВ'!ID_6838542</vt:lpstr>
      <vt:lpstr>'ТАБ.16.1 НАРУЖНОЕ ИНФОРМИРОВ'!ID_6838543</vt:lpstr>
      <vt:lpstr>'ТАБ.16.1 НАРУЖНОЕ ИНФОРМИРОВ'!ID_6838544</vt:lpstr>
      <vt:lpstr>'ТАБ.16.1 НАРУЖНОЕ ИНФОРМИРОВ'!ID_6838545</vt:lpstr>
      <vt:lpstr>'ТАБ.16.1 НАРУЖНОЕ ИНФОРМИРОВ'!ID_6838546</vt:lpstr>
      <vt:lpstr>'ТАБ.16.1 НАРУЖНОЕ ИНФОРМИРОВ'!ID_6838547</vt:lpstr>
      <vt:lpstr>'ТАБ.16.1 НАРУЖНОЕ ИНФОРМИРОВ'!ID_6838548</vt:lpstr>
      <vt:lpstr>'ТАБ.16.1 НАРУЖНОЕ ИНФОРМИРОВ'!ID_6838549</vt:lpstr>
      <vt:lpstr>'ТАБ.16.1 НАРУЖНОЕ ИНФОРМИРОВ'!ID_6838550</vt:lpstr>
      <vt:lpstr>'ТАБ.16.1 НАРУЖНОЕ ИНФОРМИРОВ'!ID_6838551</vt:lpstr>
      <vt:lpstr>'ТАБ.16.1 НАРУЖНОЕ ИНФОРМИРОВ'!ID_6838552</vt:lpstr>
      <vt:lpstr>'ТАБ.16.1 НАРУЖНОЕ ИНФОРМИРОВ'!ID_6838553</vt:lpstr>
      <vt:lpstr>'ТАБ.16.1 НАРУЖНОЕ ИНФОРМИРОВ'!ID_6838554</vt:lpstr>
      <vt:lpstr>'ТАБ.16.1 НАРУЖНОЕ ИНФОРМИРОВ'!ID_6838555</vt:lpstr>
      <vt:lpstr>'ТАБ.16.1 НАРУЖНОЕ ИНФОРМИРОВ'!ID_6838556</vt:lpstr>
      <vt:lpstr>'ТАБ.16.1 НАРУЖНОЕ ИНФОРМИРОВ'!ID_6838557</vt:lpstr>
      <vt:lpstr>'ТАБ.16.1 НАРУЖНОЕ ИНФОРМИРОВ'!ID_6838558</vt:lpstr>
      <vt:lpstr>'ТАБ.16.1 НАРУЖНОЕ ИНФОРМИРОВ'!ID_6838559</vt:lpstr>
      <vt:lpstr>'ТАБ.16.1 НАРУЖНОЕ ИНФОРМИРОВ'!ID_6838560</vt:lpstr>
      <vt:lpstr>'ТАБ.16.1 НАРУЖНОЕ ИНФОРМИРОВ'!ID_6838561</vt:lpstr>
      <vt:lpstr>'ТАБ.16.1 НАРУЖНОЕ ИНФОРМИРОВ'!ID_6838562</vt:lpstr>
      <vt:lpstr>'ТАБ.16.1 НАРУЖНОЕ ИНФОРМИРОВ'!ID_6838563</vt:lpstr>
      <vt:lpstr>'ТАБ.16.1 НАРУЖНОЕ ИНФОРМИРОВ'!ID_6838564</vt:lpstr>
      <vt:lpstr>'ТАБ.16.1 НАРУЖНОЕ ИНФОРМИРОВ'!ID_6838565</vt:lpstr>
      <vt:lpstr>'ТАБ.16.1 НАРУЖНОЕ ИНФОРМИРОВ'!ID_6838566</vt:lpstr>
      <vt:lpstr>'ТАБ.16.1 НАРУЖНОЕ ИНФОРМИРОВ'!ID_6838567</vt:lpstr>
      <vt:lpstr>'ТАБ.16.1 НАРУЖНОЕ ИНФОРМИРОВ'!ID_6838568</vt:lpstr>
      <vt:lpstr>'ТАБ.16.1 НАРУЖНОЕ ИНФОРМИРОВ'!ID_6838569</vt:lpstr>
      <vt:lpstr>'ТАБ.16.1 НАРУЖНОЕ ИНФОРМИРОВ'!ID_6838570</vt:lpstr>
      <vt:lpstr>'ТАБ.16.1 НАРУЖНОЕ ИНФОРМИРОВ'!ID_6838571</vt:lpstr>
      <vt:lpstr>'ТАБ.16.1 НАРУЖНОЕ ИНФОРМИРОВ'!ID_6838572</vt:lpstr>
      <vt:lpstr>'ТАБ.16.1 НАРУЖНОЕ ИНФОРМИРОВ'!ID_6838573</vt:lpstr>
      <vt:lpstr>'ТАБ.16.1 НАРУЖНОЕ ИНФОРМИРОВ'!ID_6838574</vt:lpstr>
      <vt:lpstr>'ТАБ.16.1 НАРУЖНОЕ ИНФОРМИРОВ'!ID_6838575</vt:lpstr>
      <vt:lpstr>'ТАБ.16.1 НАРУЖНОЕ ИНФОРМИРОВ'!ID_6838576</vt:lpstr>
      <vt:lpstr>'ТАБ.16.1 НАРУЖНОЕ ИНФОРМИРОВ'!ID_81567087</vt:lpstr>
      <vt:lpstr>'ТАБ.16.1 НАРУЖНОЕ ИНФОРМИРОВ'!ID_81567088</vt:lpstr>
      <vt:lpstr>'ТАБ.16.1 НАРУЖНОЕ ИНФОРМИРОВ'!ID_81567089</vt:lpstr>
      <vt:lpstr>'ТАБ.16.1 НАРУЖНОЕ ИНФОРМИРОВ'!ID_81567090</vt:lpstr>
      <vt:lpstr>'ТАБ.16.1 НАРУЖНОЕ ИНФОРМИРОВ'!ID_81567091</vt:lpstr>
      <vt:lpstr>'ТАБ.16.1 НАРУЖНОЕ ИНФОРМИРОВ'!ID_81567092</vt:lpstr>
      <vt:lpstr>'ТАБ.16.1 НАРУЖНОЕ ИНФОРМИРОВ'!ID_81567093</vt:lpstr>
      <vt:lpstr>'ТАБ.16.1 НАРУЖНОЕ ИНФОРМИРОВ'!ID_81567094</vt:lpstr>
      <vt:lpstr>'ТАБ.16.1 НАРУЖНОЕ ИНФОРМИРОВ'!ID_81567095</vt:lpstr>
      <vt:lpstr>'ТАБ.16.1 НАРУЖНОЕ ИНФОРМИРОВ'!ID_81567096</vt:lpstr>
      <vt:lpstr>'ТАБ.16.1 НАРУЖНОЕ ИНФОРМИРОВ'!ID_81567097</vt:lpstr>
      <vt:lpstr>'ТАБ.16.1 НАРУЖНОЕ ИНФОРМИРОВ'!ID_81567098</vt:lpstr>
      <vt:lpstr>'ТАБ.16.1 НАРУЖНОЕ ИНФОРМИРОВ'!ID_81567099</vt:lpstr>
      <vt:lpstr>'ТАБ.16.1 НАРУЖНОЕ ИНФОРМИРОВ'!ID_81567100</vt:lpstr>
      <vt:lpstr>'ТАБ.16.1 НАРУЖНОЕ ИНФОРМИРОВ'!ID_81567101</vt:lpstr>
      <vt:lpstr>'ТАБ.16.1 НАРУЖНОЕ ИНФОРМИРОВ'!ID_81567102</vt:lpstr>
      <vt:lpstr>'ТАБ.16.1 НАРУЖНОЕ ИНФОРМИРОВ'!ID_81567103</vt:lpstr>
      <vt:lpstr>'ТАБ.16.1 НАРУЖНОЕ ИНФОРМИРОВ'!ID_81567104</vt:lpstr>
      <vt:lpstr>'ТАБ.16.1 НАРУЖНОЕ ИНФОРМИРОВ'!ID_81567105</vt:lpstr>
      <vt:lpstr>'ТАБ.16.1 НАРУЖНОЕ ИНФОРМИРОВ'!ID_81567111</vt:lpstr>
      <vt:lpstr>'ТАБ.16.1 НАРУЖНОЕ ИНФОРМИРОВ'!ID_81567112</vt:lpstr>
      <vt:lpstr>'ТАБ.16.1 НАРУЖНОЕ ИНФОРМИРОВ'!ID_81567113</vt:lpstr>
      <vt:lpstr>'ТАБ.16.1 НАРУЖНОЕ ИНФОРМИРОВ'!ID_81567114</vt:lpstr>
      <vt:lpstr>'ТАБ.16.1 НАРУЖНОЕ ИНФОРМИРОВ'!ID_81567115</vt:lpstr>
      <vt:lpstr>'ТАБ.16.1 НАРУЖНОЕ ИНФОРМИРОВ'!ID_81567116</vt:lpstr>
      <vt:lpstr>'ТАБ.16.1 НАРУЖНОЕ ИНФОРМИРОВ'!ID_81567117</vt:lpstr>
      <vt:lpstr>'ТАБ.16.1 НАРУЖНОЕ ИНФОРМИРОВ'!ID_81567118</vt:lpstr>
      <vt:lpstr>'ТАБ.16.1 НАРУЖНОЕ ИНФОРМИРОВ'!ID_81567119</vt:lpstr>
      <vt:lpstr>'ТАБ.16.1 НАРУЖНОЕ ИНФОРМИРОВ'!ID_81567120</vt:lpstr>
      <vt:lpstr>'ТАБ.16.1 НАРУЖНОЕ ИНФОРМИРОВ'!ID_81567121</vt:lpstr>
      <vt:lpstr>'ТАБ.16.1 НАРУЖНОЕ ИНФОРМИРОВ'!ID_81567122</vt:lpstr>
      <vt:lpstr>'ТАБ.16.1 НАРУЖНОЕ ИНФОРМИРОВ'!ID_81567123</vt:lpstr>
      <vt:lpstr>'ТАБ.16.1 НАРУЖНОЕ ИНФОРМИРОВ'!ID_81567124</vt:lpstr>
      <vt:lpstr>'ТАБ.16.1 НАРУЖНОЕ ИНФОРМИРОВ'!ID_81567125</vt:lpstr>
      <vt:lpstr>'ТАБ.16.1 НАРУЖНОЕ ИНФОРМИРОВ'!ID_81567126</vt:lpstr>
      <vt:lpstr>'ТАБ.16.1 НАРУЖНОЕ ИНФОРМИРОВ'!ID_81567127</vt:lpstr>
      <vt:lpstr>'ТАБ.16.1 НАРУЖНОЕ ИНФОРМИРОВ'!ID_81567128</vt:lpstr>
      <vt:lpstr>'ТАБ.16.1 НАРУЖНОЕ ИНФОРМИРОВ'!ID_81567129</vt:lpstr>
      <vt:lpstr>'ТАБ.16.1 НАРУЖНОЕ ИНФОРМИРОВ'!ID_81567150</vt:lpstr>
      <vt:lpstr>'ТАБ.16.1 НАРУЖНОЕ ИНФОРМИРОВ'!ID_81567151</vt:lpstr>
      <vt:lpstr>'ТАБ.16.1 НАРУЖНОЕ ИНФОРМИРОВ'!ID_81567152</vt:lpstr>
      <vt:lpstr>'ТАБ.16.1 НАРУЖНОЕ ИНФОРМИРОВ'!ID_81567153</vt:lpstr>
      <vt:lpstr>'ТАБ.16.1 НАРУЖНОЕ ИНФОРМИРОВ'!ID_81567154</vt:lpstr>
      <vt:lpstr>'ТАБ.16.1 НАРУЖНОЕ ИНФОРМИРОВ'!ID_81567155</vt:lpstr>
      <vt:lpstr>'ТАБ.16.1 НАРУЖНОЕ ИНФОРМИРОВ'!ID_81567156</vt:lpstr>
      <vt:lpstr>'ТАБ.16.1 НАРУЖНОЕ ИНФОРМИРОВ'!ID_81567157</vt:lpstr>
      <vt:lpstr>'ТАБ.16.1 НАРУЖНОЕ ИНФОРМИРОВ'!ID_81567158</vt:lpstr>
      <vt:lpstr>'ТАБ.16.1 НАРУЖНОЕ ИНФОРМИРОВ'!ID_81567159</vt:lpstr>
      <vt:lpstr>'ТАБ.16.1 НАРУЖНОЕ ИНФОРМИРОВ'!ID_81567160</vt:lpstr>
      <vt:lpstr>'ТАБ.16.1 НАРУЖНОЕ ИНФОРМИРОВ'!ID_81567161</vt:lpstr>
      <vt:lpstr>'ТАБ.16.1 НАРУЖНОЕ ИНФОРМИРОВ'!ID_81567162</vt:lpstr>
      <vt:lpstr>'ТАБ.16.1 НАРУЖНОЕ ИНФОРМИРОВ'!ID_81567163</vt:lpstr>
      <vt:lpstr>'ТАБ.16.1 НАРУЖНОЕ ИНФОРМИРОВ'!ID_81567164</vt:lpstr>
      <vt:lpstr>'ТАБ.16.1 НАРУЖНОЕ ИНФОРМИРОВ'!ID_81567165</vt:lpstr>
      <vt:lpstr>'ТАБ.16.1 НАРУЖНОЕ ИНФОРМИРОВ'!ID_81567166</vt:lpstr>
      <vt:lpstr>'ТАБ.16.1 НАРУЖНОЕ ИНФОРМИРОВ'!ID_81567167</vt:lpstr>
      <vt:lpstr>'ТАБ.16.1 НАРУЖНОЕ ИНФОРМИРОВ'!ID_81567168</vt:lpstr>
      <vt:lpstr>'ТАБ.16.1 НАРУЖНОЕ ИНФОРМИРОВ'!ID_81567169</vt:lpstr>
      <vt:lpstr>'ТАБ.16.1 НАРУЖНОЕ ИНФОРМИРОВ'!ID_81567170</vt:lpstr>
      <vt:lpstr>'ТАБ.16.1 НАРУЖНОЕ ИНФОРМИРОВ'!ID_81567171</vt:lpstr>
      <vt:lpstr>'ТАБ.16.1 НАРУЖНОЕ ИНФОРМИРОВ'!ID_81567172</vt:lpstr>
      <vt:lpstr>'ТАБ.16.1 НАРУЖНОЕ ИНФОРМИРОВ'!ID_81567173</vt:lpstr>
      <vt:lpstr>'ТАБ.16.1 НАРУЖНОЕ ИНФОРМИРОВ'!ID_81567174</vt:lpstr>
      <vt:lpstr>'ТАБ.16.1 НАРУЖНОЕ ИНФОРМИРОВ'!ID_81567175</vt:lpstr>
      <vt:lpstr>'ТАБ.16.1 НАРУЖНОЕ ИНФОРМИРОВ'!ID_81567176</vt:lpstr>
      <vt:lpstr>'ТАБ.16.1 НАРУЖНОЕ ИНФОРМИРОВ'!ID_81567177</vt:lpstr>
      <vt:lpstr>'ТАБ.16.1 НАРУЖНОЕ ИНФОРМИРОВ'!ID_81567178</vt:lpstr>
      <vt:lpstr>'ТАБ.16.1 НАРУЖНОЕ ИНФОРМИРОВ'!ID_81567179</vt:lpstr>
      <vt:lpstr>'ТАБ.16.1 НАРУЖНОЕ ИНФОРМИРОВ'!ID_81567180</vt:lpstr>
      <vt:lpstr>'ТАБ.16.1 НАРУЖНОЕ ИНФОРМИРОВ'!ID_81567181</vt:lpstr>
      <vt:lpstr>'ТАБ.16.1 НАРУЖНОЕ ИНФОРМИРОВ'!ID_81567182</vt:lpstr>
      <vt:lpstr>'ТАБ.16.1 НАРУЖНОЕ ИНФОРМИРОВ'!ID_81567183</vt:lpstr>
      <vt:lpstr>'ТАБ.16.1 НАРУЖНОЕ ИНФОРМИРОВ'!ID_81567184</vt:lpstr>
      <vt:lpstr>'ТАБ.16.1 НАРУЖНОЕ ИНФОРМИРОВ'!ID_81567185</vt:lpstr>
      <vt:lpstr>'ТАБ.16.1 НАРУЖНОЕ ИНФОРМИРОВ'!ID_81567186</vt:lpstr>
      <vt:lpstr>'ТАБ.16.1 НАРУЖНОЕ ИНФОРМИРОВ'!ID_81567187</vt:lpstr>
      <vt:lpstr>'ТАБ.16.1 НАРУЖНОЕ ИНФОРМИРОВ'!ID_81567188</vt:lpstr>
      <vt:lpstr>'ТАБ.16.1 НАРУЖНОЕ ИНФОРМИРОВ'!ID_81567189</vt:lpstr>
      <vt:lpstr>'ТАБ.16.1 НАРУЖНОЕ ИНФОРМИРОВ'!ID_81567190</vt:lpstr>
      <vt:lpstr>'ТАБ.16.1 НАРУЖНОЕ ИНФОРМИРОВ'!ID_81567191</vt:lpstr>
      <vt:lpstr>'ТАБ.16.1 НАРУЖНОЕ ИНФОРМИРОВ'!ID_81567192</vt:lpstr>
      <vt:lpstr>'ТАБ.16.1 НАРУЖНОЕ ИНФОРМИРОВ'!ID_81567193</vt:lpstr>
      <vt:lpstr>'ТАБ.16.1 НАРУЖНОЕ ИНФОРМИРОВ'!ID_81567194</vt:lpstr>
      <vt:lpstr>'ТАБ.16.1 НАРУЖНОЕ ИНФОРМИРОВ'!ID_81567195</vt:lpstr>
      <vt:lpstr>'ТАБ.16.1 НАРУЖНОЕ ИНФОРМИРОВ'!ID_81567196</vt:lpstr>
      <vt:lpstr>'ТАБ.16.1 НАРУЖНОЕ ИНФОРМИРОВ'!ID_81567197</vt:lpstr>
      <vt:lpstr>'ТАБ.16.1 НАРУЖНОЕ ИНФОРМИРОВ'!ID_81567198</vt:lpstr>
      <vt:lpstr>'ТАБ.16.1 НАРУЖНОЕ ИНФОРМИРОВ'!ID_81567199</vt:lpstr>
      <vt:lpstr>'ТАБ.16.1 НАРУЖНОЕ ИНФОРМИРОВ'!ID_81567200</vt:lpstr>
      <vt:lpstr>'ТАБ.16.1 НАРУЖНОЕ ИНФОРМИРОВ'!ID_81567201</vt:lpstr>
      <vt:lpstr>'ТАБ.16.1 НАРУЖНОЕ ИНФОРМИРОВ'!ID_81567202</vt:lpstr>
      <vt:lpstr>'ТАБ.16.1 НАРУЖНОЕ ИНФОРМИРОВ'!ID_81567203</vt:lpstr>
      <vt:lpstr>'ТАБ.16.1 НАРУЖНОЕ ИНФОРМИРОВ'!ID_81567204</vt:lpstr>
      <vt:lpstr>'ТАБ.16.1 НАРУЖНОЕ ИНФОРМИРОВ'!ID_81567205</vt:lpstr>
      <vt:lpstr>'ТАБ.16.1 НАРУЖНОЕ ИНФОРМИРОВ'!ID_81567206</vt:lpstr>
      <vt:lpstr>'ТАБ.16.1 НАРУЖНОЕ ИНФОРМИРОВ'!ID_81567207</vt:lpstr>
      <vt:lpstr>'ТАБ.16.1 НАРУЖНОЕ ИНФОРМИРОВ'!ID_81567208</vt:lpstr>
      <vt:lpstr>'ТАБ.16.1 НАРУЖНОЕ ИНФОРМИРОВ'!ID_81567209</vt:lpstr>
      <vt:lpstr>'ТАБ.16.1 НАРУЖНОЕ ИНФОРМИРОВ'!ID_81567210</vt:lpstr>
      <vt:lpstr>'ТАБ.16.1 НАРУЖНОЕ ИНФОРМИРОВ'!ID_81567211</vt:lpstr>
      <vt:lpstr>'ТАБ.16.1 НАРУЖНОЕ ИНФОРМИРОВ'!ID_81567212</vt:lpstr>
      <vt:lpstr>'ТАБ.16.1 НАРУЖНОЕ ИНФОРМИРОВ'!ID_81567213</vt:lpstr>
      <vt:lpstr>'ТАБ.16.1 НАРУЖНОЕ ИНФОРМИРОВ'!ID_81567214</vt:lpstr>
      <vt:lpstr>'ТАБ.16.1 НАРУЖНОЕ ИНФОРМИРОВ'!ID_81567255</vt:lpstr>
      <vt:lpstr>'ТАБ.16.1 НАРУЖНОЕ ИНФОРМИРОВ'!ID_81567256</vt:lpstr>
      <vt:lpstr>'ТАБ.16.1 НАРУЖНОЕ ИНФОРМИРОВ'!ID_81567257</vt:lpstr>
      <vt:lpstr>'ТАБ.16.1 НАРУЖНОЕ ИНФОРМИРОВ'!ID_81567258</vt:lpstr>
      <vt:lpstr>'ТАБ.16.1 НАРУЖНОЕ ИНФОРМИРОВ'!ID_81567259</vt:lpstr>
      <vt:lpstr>'ТАБ.16.1 НАРУЖНОЕ ИНФОРМИРОВ'!ID_81567260</vt:lpstr>
      <vt:lpstr>'ТАБ.16.1 НАРУЖНОЕ ИНФОРМИРОВ'!ID_81567261</vt:lpstr>
      <vt:lpstr>'ТАБ.16.1 НАРУЖНОЕ ИНФОРМИРОВ'!ID_81567262</vt:lpstr>
      <vt:lpstr>'ТАБ.16.1 НАРУЖНОЕ ИНФОРМИРОВ'!ID_81567263</vt:lpstr>
      <vt:lpstr>'ТАБ.16.1 НАРУЖНОЕ ИНФОРМИРОВ'!ID_81567264</vt:lpstr>
      <vt:lpstr>'ТАБ.16.1 НАРУЖНОЕ ИНФОРМИРОВ'!ID_81567265</vt:lpstr>
      <vt:lpstr>'ТАБ.16.1 НАРУЖНОЕ ИНФОРМИРОВ'!ID_81567266</vt:lpstr>
      <vt:lpstr>'ТАБ.16.1 НАРУЖНОЕ ИНФОРМИРОВ'!ID_81567267</vt:lpstr>
      <vt:lpstr>'ТАБ.16.1 НАРУЖНОЕ ИНФОРМИРОВ'!ID_81567268</vt:lpstr>
      <vt:lpstr>'ТАБ.16.1 НАРУЖНОЕ ИНФОРМИРОВ'!ID_81567269</vt:lpstr>
      <vt:lpstr>'ТАБ.16.1 НАРУЖНОЕ ИНФОРМИРОВ'!ID_81567270</vt:lpstr>
      <vt:lpstr>'ТАБ.16.1 НАРУЖНОЕ ИНФОРМИРОВ'!ID_81567271</vt:lpstr>
      <vt:lpstr>'ТАБ.16.1 НАРУЖНОЕ ИНФОРМИРОВ'!ID_81567272</vt:lpstr>
      <vt:lpstr>'ТАБ.16.1 НАРУЖНОЕ ИНФОРМИРОВ'!ID_81567273</vt:lpstr>
      <vt:lpstr>'ТАБ.16.1 НАРУЖНОЕ ИНФОРМИРОВ'!ID_81567274</vt:lpstr>
      <vt:lpstr>'ТАБ.16.1 НАРУЖНОЕ ИНФОРМИРОВ'!ID_81567275</vt:lpstr>
      <vt:lpstr>'ТАБ.16.1 НАРУЖНОЕ ИНФОРМИРОВ'!ID_81567276</vt:lpstr>
      <vt:lpstr>'ТАБ.16.1 НАРУЖНОЕ ИНФОРМИРОВ'!ID_81567277</vt:lpstr>
      <vt:lpstr>'ТАБ.16.1 НАРУЖНОЕ ИНФОРМИРОВ'!ID_81567278</vt:lpstr>
      <vt:lpstr>INDEXES</vt:lpstr>
      <vt:lpstr>INDEXES1</vt:lpstr>
      <vt:lpstr>INDEXES2</vt:lpstr>
      <vt:lpstr>LAST_CALC_TYPE</vt:lpstr>
      <vt:lpstr>NV_BUFFER</vt:lpstr>
      <vt:lpstr>PROTECT_REPORT_SHEET</vt:lpstr>
      <vt:lpstr>REPORT_AGENT</vt:lpstr>
      <vt:lpstr>REPORT_DATE</vt:lpstr>
      <vt:lpstr>REPORT_FORM</vt:lpstr>
      <vt:lpstr>SECTIONS</vt:lpstr>
      <vt:lpstr>SECTIONS1</vt:lpstr>
      <vt:lpstr>SEQ_IDENT</vt:lpstr>
      <vt:lpstr>TABLE_DIRECTION</vt:lpstr>
      <vt:lpstr>TABLES</vt:lpstr>
      <vt:lpstr>TEMPLATE_CODE</vt:lpstr>
      <vt:lpstr>Indexes!Заголовки_для_печати</vt:lpstr>
      <vt:lpstr>Прил_1_Стоим.набора!Заголовки_для_печати</vt:lpstr>
      <vt:lpstr>'Т.7._Печатная прод.город.О '!Заголовки_для_печати</vt:lpstr>
      <vt:lpstr>'ТАБ.16.1 НАРУЖНОЕ ИНФОРМИРОВ'!Заголовки_для_печати</vt:lpstr>
      <vt:lpstr>Таб_1_Исходн.!Заголовки_для_печати</vt:lpstr>
      <vt:lpstr>'Таб_16_Печатная информационная'!Заголовки_для_печати</vt:lpstr>
      <vt:lpstr>Таб_18_СВОД!Заголовки_для_печати</vt:lpstr>
      <vt:lpstr>Таб_9_Связь!Заголовки_для_печати</vt:lpstr>
      <vt:lpstr>Indexes!Область_печати</vt:lpstr>
      <vt:lpstr>Прил_1_Стоим.набора!Область_печати</vt:lpstr>
      <vt:lpstr>Прил_2_Стоим.бумаги!Область_печати</vt:lpstr>
      <vt:lpstr>'Т.7._Печатная прод.город.О '!Область_печати</vt:lpstr>
      <vt:lpstr>'ТАБ.16.1 НАРУЖНОЕ ИНФОРМИРОВ'!Область_печати</vt:lpstr>
      <vt:lpstr>Таб_1_Исходн.!Область_печати</vt:lpstr>
      <vt:lpstr>Таб_10_Канцелярия!Область_печати</vt:lpstr>
      <vt:lpstr>Таб_11_Командировочные!Область_печати</vt:lpstr>
      <vt:lpstr>Таб_12_Вывески!Область_печати</vt:lpstr>
      <vt:lpstr>'Таб_13_расходные материалы'!Область_печати</vt:lpstr>
      <vt:lpstr>'Таб_14_Другие расходы на оборуд'!Область_печати</vt:lpstr>
      <vt:lpstr>'Таб_15_Договоры ГПХ'!Область_печати</vt:lpstr>
      <vt:lpstr>'Таб_16_Печатная информационная'!Область_печати</vt:lpstr>
      <vt:lpstr>'Таб_17_Другие расходы QR коды'!Область_печати</vt:lpstr>
      <vt:lpstr>Таб_18_СВОД!Область_печати</vt:lpstr>
      <vt:lpstr>Таб_2_Компенс.УИК!Область_печати</vt:lpstr>
      <vt:lpstr>'Таб_3_ДОТ_ УИК'!Область_печати</vt:lpstr>
      <vt:lpstr>Таб_4_Компенс.ТИК!Область_печати</vt:lpstr>
      <vt:lpstr>Таб_5.1_ДОТ_ТИК_шт._осн!Область_печати</vt:lpstr>
      <vt:lpstr>Таб_5_ДОТ_ТИК!Область_печати</vt:lpstr>
      <vt:lpstr>Таб_6_Бюллетени!Область_печати</vt:lpstr>
      <vt:lpstr>Таб_8_Транспорт!Область_печати</vt:lpstr>
      <vt:lpstr>Таб_9_Связь!Область_печати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Татьяна</cp:lastModifiedBy>
  <cp:lastPrinted>2023-10-06T06:26:15Z</cp:lastPrinted>
  <dcterms:created xsi:type="dcterms:W3CDTF">2011-05-06T08:47:10Z</dcterms:created>
  <dcterms:modified xsi:type="dcterms:W3CDTF">2023-10-06T06:29:00Z</dcterms:modified>
</cp:coreProperties>
</file>